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A - PROJEKTI\EA-028 - Vrdnik Fruškogorska ulica\IDP ZA PREDAJU\00 - Glavna sveska\"/>
    </mc:Choice>
  </mc:AlternateContent>
  <xr:revisionPtr revIDLastSave="0" documentId="8_{921293A8-51D9-4BA5-937B-66AE577F53DC}" xr6:coauthVersionLast="47" xr6:coauthVersionMax="47" xr10:uidLastSave="{00000000-0000-0000-0000-000000000000}"/>
  <bookViews>
    <workbookView xWindow="12465" yWindow="570" windowWidth="21600" windowHeight="112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4" i="1" l="1"/>
  <c r="E77" i="1"/>
  <c r="G124" i="1"/>
  <c r="G96" i="1"/>
  <c r="G95" i="1"/>
  <c r="E45" i="1"/>
  <c r="E43" i="1"/>
  <c r="E41" i="1"/>
  <c r="I43" i="1" l="1"/>
  <c r="E94" i="1"/>
  <c r="I94" i="1" s="1"/>
  <c r="I95" i="1"/>
  <c r="E98" i="1"/>
  <c r="E61" i="1"/>
  <c r="E36" i="1"/>
  <c r="I66" i="1"/>
  <c r="I65" i="1"/>
  <c r="I51" i="1"/>
  <c r="I134" i="1"/>
  <c r="I63" i="1"/>
  <c r="I132" i="1"/>
  <c r="I130" i="1"/>
  <c r="I128" i="1"/>
  <c r="I120" i="1"/>
  <c r="I27" i="1"/>
  <c r="I25" i="1"/>
  <c r="I23" i="1"/>
  <c r="I21" i="1"/>
  <c r="I19" i="1"/>
  <c r="I17" i="1"/>
  <c r="I15" i="1"/>
  <c r="I100" i="1"/>
  <c r="I60" i="1"/>
  <c r="I124" i="1"/>
  <c r="I126" i="1"/>
  <c r="I41" i="1"/>
  <c r="I49" i="1"/>
  <c r="G110" i="1"/>
  <c r="G112" i="1"/>
  <c r="G109" i="1"/>
  <c r="I13" i="1"/>
  <c r="I122" i="1"/>
  <c r="I69" i="1"/>
  <c r="I64" i="1"/>
  <c r="I107" i="1"/>
  <c r="I77" i="1" l="1"/>
  <c r="I79" i="1" s="1"/>
  <c r="I36" i="1"/>
  <c r="I118" i="1"/>
  <c r="I136" i="1"/>
  <c r="I67" i="1"/>
  <c r="I98" i="1"/>
  <c r="I96" i="1"/>
  <c r="I102" i="1" l="1"/>
  <c r="I116" i="1"/>
  <c r="I112" i="1"/>
  <c r="I111" i="1"/>
  <c r="I110" i="1"/>
  <c r="I109" i="1"/>
  <c r="I45" i="1" l="1"/>
  <c r="I84" i="1"/>
  <c r="I87" i="1" s="1"/>
  <c r="I47" i="1"/>
  <c r="I11" i="1"/>
  <c r="I114" i="1"/>
  <c r="I138" i="1" s="1"/>
  <c r="I61" i="1"/>
  <c r="I71" i="1" s="1"/>
  <c r="I29" i="1" l="1"/>
  <c r="I147" i="1" s="1"/>
  <c r="I151" i="1"/>
  <c r="I150" i="1"/>
  <c r="I34" i="1"/>
  <c r="I53" i="1" s="1"/>
  <c r="I148" i="1" s="1"/>
  <c r="I152" i="1"/>
  <c r="I149" i="1" l="1"/>
  <c r="I153" i="1" l="1"/>
  <c r="I154" i="1"/>
  <c r="I156" i="1" l="1"/>
  <c r="I157" i="1" s="1"/>
</calcChain>
</file>

<file path=xl/sharedStrings.xml><?xml version="1.0" encoding="utf-8"?>
<sst xmlns="http://schemas.openxmlformats.org/spreadsheetml/2006/main" count="309" uniqueCount="153">
  <si>
    <t>odgovorni projektant: Goran L. Vukčević mia; 321 A327 21</t>
  </si>
  <si>
    <t>Poz.</t>
  </si>
  <si>
    <t>Naziv</t>
  </si>
  <si>
    <t>JM</t>
  </si>
  <si>
    <t>Količina</t>
  </si>
  <si>
    <t>Jed.cena</t>
  </si>
  <si>
    <t>Ukupno</t>
  </si>
  <si>
    <t>PRIPREMNI RADOVI</t>
  </si>
  <si>
    <t>X</t>
  </si>
  <si>
    <t>UKUPNO PRIPREMNI RADOVI:</t>
  </si>
  <si>
    <t>ZEMLJANI RADOVI</t>
  </si>
  <si>
    <t>2.1.</t>
  </si>
  <si>
    <t>2.2.</t>
  </si>
  <si>
    <t>x</t>
  </si>
  <si>
    <t>m³</t>
  </si>
  <si>
    <t>UKUPNO ZEMLJANI RADOVI:</t>
  </si>
  <si>
    <t>BETONSKI RADOVI</t>
  </si>
  <si>
    <t>3.1.</t>
  </si>
  <si>
    <t>3.3.</t>
  </si>
  <si>
    <t>UKUPNO BETONSKI RADOVI:</t>
  </si>
  <si>
    <t>ARMIRAČKI RADOVI</t>
  </si>
  <si>
    <t>4.1.</t>
  </si>
  <si>
    <t>kg</t>
  </si>
  <si>
    <t>UKUPNO ARMIRAČKI RADOVI RADOVI:</t>
  </si>
  <si>
    <t>5.1.</t>
  </si>
  <si>
    <t>6.1.</t>
  </si>
  <si>
    <t>m</t>
  </si>
  <si>
    <t>7.1.</t>
  </si>
  <si>
    <t>7.2.</t>
  </si>
  <si>
    <t>kom</t>
  </si>
  <si>
    <t>=</t>
  </si>
  <si>
    <t>BRAVARSKA STOLARIJA</t>
  </si>
  <si>
    <t>UKUPNO BRAVARIJA:</t>
  </si>
  <si>
    <t>PODOPOLAGAČKI RADOVI</t>
  </si>
  <si>
    <t>UKUPNO PODOPOLAGAČKI RADOVI:</t>
  </si>
  <si>
    <t>RAZNI RADOVI</t>
  </si>
  <si>
    <t>UKUPNO RAZNI RADOVI:</t>
  </si>
  <si>
    <t>REKAPITULACIJA</t>
  </si>
  <si>
    <t>2 ZEMLJANI RADOVI:</t>
  </si>
  <si>
    <t>1 PRIPREMNI RADOVI:</t>
  </si>
  <si>
    <t>3 BETONSKI RADOVI:</t>
  </si>
  <si>
    <t>4 ARMIRAČKI RADOVI:</t>
  </si>
  <si>
    <t>UKUPNO dinara</t>
  </si>
  <si>
    <t>projektant: Goran Vukčević mast.dipl.inž.arh.</t>
  </si>
  <si>
    <t>broj licence: 321 A327 21</t>
  </si>
  <si>
    <t>m²</t>
  </si>
  <si>
    <t>2.3.</t>
  </si>
  <si>
    <t>2.4.</t>
  </si>
  <si>
    <t>1.1.</t>
  </si>
  <si>
    <t>Nabavka, transport i postavljanje klupa. U cenu uračunata nabavka, transport, radna snaga i alat. 
Cena po kom.</t>
  </si>
  <si>
    <t>Nabavka, transport i sadnja drveća i žbunja na terenu. U cenu uračunati transport, radnu snagu kao i potreban alat.
Cena po kom.</t>
  </si>
  <si>
    <t>Nabavka, transport i postavljanje kanti. U cenu uračunata nabavka, transport, radna snaga i alat. 
Cena po kom.</t>
  </si>
  <si>
    <t>7.3.</t>
  </si>
  <si>
    <t>Lokacija: Vrdnik</t>
  </si>
  <si>
    <r>
      <rPr>
        <b/>
        <sz val="10"/>
        <color theme="1"/>
        <rFont val="Arial Narrow"/>
        <family val="2"/>
      </rPr>
      <t xml:space="preserve">Nabavka, isporuka i postavljanje behatona.
</t>
    </r>
    <r>
      <rPr>
        <sz val="10"/>
        <color theme="1"/>
        <rFont val="Arial Narrow"/>
        <family val="2"/>
      </rPr>
      <t>Behaton se postavlja na već unapred pripremljenu podlogu. Fuge popuniti peskom sa maksimalnim prečnikom zrna do 0.2mm. Popločanu površinu obavezno treba očistiti od nečistoća pre zbijanja mehaničkim sredstvima. U cenu uračunati sav materijal, transport, radnu snagu i alat.
Obračun po m2.</t>
    </r>
  </si>
  <si>
    <t>3.2.</t>
  </si>
  <si>
    <t>Nabavka, transport. mašinsko
ispravljanje, sečenje, savijanje i ručna
montaža betonskog gvožđa.</t>
  </si>
  <si>
    <t>ELEKTROENERGETSKI RADOVI</t>
  </si>
  <si>
    <t>UKUPNO ELEKTROENERGETSKI RADOVI:</t>
  </si>
  <si>
    <t>Završno čišćenje terena. U cenu uračunata radna snaga i alat.
Obračun po m2.</t>
  </si>
  <si>
    <t>1.2.</t>
  </si>
  <si>
    <t>Betoniranje AB temelja za klupe</t>
  </si>
  <si>
    <t>Betoniranje AB temelja za kandelabre</t>
  </si>
  <si>
    <t>Betoniranje AB temelja za kante</t>
  </si>
  <si>
    <t>Ograda na škarpi</t>
  </si>
  <si>
    <t>6.2.</t>
  </si>
  <si>
    <t>7.4.</t>
  </si>
  <si>
    <t>Nabavka, transport i postavljanje zaštitnih stubića protiv parkiranja vozila na pešačkim stazama u visini od 70cm. U cenu uračunati nabavku, transport, potrebnu radnu snagu, mehanizaciju i alat.
Obračun po komadu.</t>
  </si>
  <si>
    <t>7.5.</t>
  </si>
  <si>
    <r>
      <rPr>
        <b/>
        <sz val="10"/>
        <color theme="1"/>
        <rFont val="Arial Narrow"/>
        <family val="2"/>
      </rPr>
      <t xml:space="preserve">Betoniranje AB temelja za klupe, kandelabre, kante, zaštitne stubiće.
</t>
    </r>
    <r>
      <rPr>
        <sz val="10"/>
        <color theme="1"/>
        <rFont val="Arial Narrow"/>
        <family val="2"/>
      </rPr>
      <t>Armirati u svemu prema statičkom
proračunu i detaljima. Betonsku masu
propisno ugraditi i negovati. U cenu
uračunati sav potreban materijal,
transport, radnu snagu, radnu skelu, alat i
mehanizaciju.
Armatura data je posebno.
Obračun po m3.</t>
    </r>
  </si>
  <si>
    <t>Betoniranje AB temelja za zaštitne stubiće</t>
  </si>
  <si>
    <t>Na škarpi</t>
  </si>
  <si>
    <t>Betoniranje AB temelja za ogradu na škarpi</t>
  </si>
  <si>
    <t>Acer rubrum</t>
  </si>
  <si>
    <t>Fraxinus excelsior</t>
  </si>
  <si>
    <t>m2</t>
  </si>
  <si>
    <r>
      <rPr>
        <b/>
        <sz val="10"/>
        <color theme="1"/>
        <rFont val="Arial Narrow"/>
        <family val="2"/>
      </rPr>
      <t xml:space="preserve">Betoniranje AB potpornih zidova
</t>
    </r>
    <r>
      <rPr>
        <sz val="10"/>
        <color theme="1"/>
        <rFont val="Arial Narrow"/>
        <family val="2"/>
      </rPr>
      <t>Armirati u svemu prema statičkom
proračunu i detaljima. Betonsku masu
propisno ugraditi i negovati. U cenu
uračunati sav potreban materijal,
transport, radnu snagu, radnu skelu, alat i
mehanizaciju.
Armatura data je posebno.
Obračun po m3.</t>
    </r>
  </si>
  <si>
    <t>5 BRAVARSKI RADOVI:</t>
  </si>
  <si>
    <t>6 PODOPOLAGAČKI RADOVI:</t>
  </si>
  <si>
    <t>7 RAZNI RADOVI:</t>
  </si>
  <si>
    <t>8 ELEKTROENERGETSKI RADOVI:</t>
  </si>
  <si>
    <t xml:space="preserve">Farbanje AB potpornih zidova na škarpi. Farbanje bojom za beton - RAL 1000, u cenu uračunata nabavka, transport, radna snaga i alat. 
Cena po m2 </t>
  </si>
  <si>
    <t>Uklanjanje postojećih saobraćajnih znakova
U cenu uracunata demontaža i transport do prethdno definisane lokacije.
Cena izražena u komadima.</t>
  </si>
  <si>
    <t>2.5.</t>
  </si>
  <si>
    <t>2.6.</t>
  </si>
  <si>
    <t>2.7.</t>
  </si>
  <si>
    <r>
      <rPr>
        <b/>
        <sz val="10"/>
        <rFont val="Arial Narrow"/>
        <family val="2"/>
      </rPr>
      <t>Humuziranje škarpi</t>
    </r>
    <r>
      <rPr>
        <sz val="10"/>
        <rFont val="Arial Narrow"/>
        <family val="2"/>
      </rPr>
      <t>, u sloju od d=20cm</t>
    </r>
  </si>
  <si>
    <t>kastastarska parcel: 1279, KO Vrdnik</t>
  </si>
  <si>
    <t>investitor: Opština Irig, ul Vojvode Putnika 1, 22406 Irig</t>
  </si>
  <si>
    <t>Obeležavanje na terenu. Obračunom data bruto površina ulice.
Obračun po komadu.</t>
  </si>
  <si>
    <t xml:space="preserve">d=5cm </t>
  </si>
  <si>
    <r>
      <rPr>
        <sz val="10"/>
        <rFont val="Arial Narrow"/>
        <family val="2"/>
      </rPr>
      <t>d=15cm</t>
    </r>
    <r>
      <rPr>
        <sz val="10"/>
        <color theme="1"/>
        <rFont val="Arial Narrow"/>
        <family val="2"/>
      </rPr>
      <t xml:space="preserve"> </t>
    </r>
  </si>
  <si>
    <r>
      <rPr>
        <b/>
        <sz val="10"/>
        <color theme="1"/>
        <rFont val="Arial Narrow"/>
        <family val="2"/>
      </rPr>
      <t xml:space="preserve">Nabavka, transport i ugradnja betonskog ivičnjaka </t>
    </r>
    <r>
      <rPr>
        <sz val="10"/>
        <color theme="1"/>
        <rFont val="Arial Narrow"/>
        <family val="2"/>
      </rPr>
      <t>položenog u betonski jastuk na podlozi od šljunka d=10cm.</t>
    </r>
    <r>
      <rPr>
        <b/>
        <sz val="10"/>
        <color theme="1"/>
        <rFont val="Arial Narrow"/>
        <family val="2"/>
      </rPr>
      <t xml:space="preserve">
</t>
    </r>
    <r>
      <rPr>
        <sz val="10"/>
        <color theme="1"/>
        <rFont val="Arial Narrow"/>
        <family val="2"/>
      </rPr>
      <t>U cenu uračunati sav potreban materijal,
transport, radnu snagu i alat.
Obračun po m.</t>
    </r>
  </si>
  <si>
    <t>Sivi betonski ivičnjak 12x18cm</t>
  </si>
  <si>
    <r>
      <rPr>
        <b/>
        <sz val="10"/>
        <rFont val="Arial Narrow"/>
        <family val="2"/>
      </rPr>
      <t>Nabavka, transport, razastiranje i valjanje rizle</t>
    </r>
    <r>
      <rPr>
        <sz val="10"/>
        <rFont val="Arial Narrow"/>
        <family val="2"/>
      </rPr>
      <t>,</t>
    </r>
    <r>
      <rPr>
        <b/>
        <sz val="10"/>
        <rFont val="Arial Narrow"/>
        <family val="2"/>
      </rPr>
      <t xml:space="preserve"> </t>
    </r>
    <r>
      <rPr>
        <sz val="10"/>
        <rFont val="Arial Narrow"/>
        <family val="2"/>
      </rPr>
      <t>u sloju od 4cm do 6cm, na već pripremljenu podlogu od drobljenog kamena.
U cenu uračunati nabavku rizle, razastiranje grejderom 90% uz ručnu popravku 10% i valjanje vibrovaljkom.
Obračun po m3.</t>
    </r>
  </si>
  <si>
    <t>Mašinsko sečenje drveća sa vađenjem panjeva rovokopačem.
Cena obuhvata rad radnika sa motornom testerom na sečenju stabala sa kresanjem grana i vađenje panjeva rovokopačem.
Prevoz panjeva do prethodno definisane lokacije uračunat u cenu.</t>
  </si>
  <si>
    <t>6.3.</t>
  </si>
  <si>
    <r>
      <rPr>
        <b/>
        <sz val="10"/>
        <color theme="1"/>
        <rFont val="Arial Narrow"/>
        <family val="2"/>
      </rPr>
      <t xml:space="preserve">Nabavka, isporuka i postavljanje linijskog sistema odvodnjavanja.
</t>
    </r>
    <r>
      <rPr>
        <sz val="10"/>
        <color theme="1"/>
        <rFont val="Arial Narrow"/>
        <family val="2"/>
      </rPr>
      <t>U cenu uračunata nabavka ACO SlotTop Strip linijskog sistema za odvodnjavanje, transport, radna snaga i sav potreban alat i mehanizacija
Obračun po m.</t>
    </r>
  </si>
  <si>
    <r>
      <rPr>
        <b/>
        <sz val="10"/>
        <color theme="1"/>
        <rFont val="Arial Narrow"/>
        <family val="2"/>
      </rPr>
      <t>Nabavka materijala, izrada i montaža ograde visine 1,20m na škarpi</t>
    </r>
    <r>
      <rPr>
        <sz val="10"/>
        <color theme="1"/>
        <rFont val="Arial Narrow"/>
        <family val="2"/>
      </rPr>
      <t>. Ogradu
izraditi od čeličnih kutijastih profila, cevi i
pljosnatog gvožđa sa profilisanjem po
detalju (šemi bravarije) i rukohvatom od
okrugle prohromske cevi. Cena
obuhvata izradu, montažu i finalnu
obradu bravarije bojenjem u tonu po
izboru Investitora.
Obračun po m za sav rad i materijal</t>
    </r>
  </si>
  <si>
    <t>Sivi betonski ivičnjak 7x18cm</t>
  </si>
  <si>
    <t>Carpinus betulus</t>
  </si>
  <si>
    <t>1.3.</t>
  </si>
  <si>
    <t>Uklanjanje betonske kanalete.
U cenu uračunato ručno uklanjanje betonske kanalete, utovar i prevoz materijala do prethodno definisane lokacije.
Obračun po m.</t>
  </si>
  <si>
    <t>Nabavka, transport i postavljanje pokretnih zaštitnih stubića protiv parkiranja vozila na pešačkim stazama u visini od 70cm. Stubići se pomoću daljinskog upravljača mogu spustini tako da se omogući kolski pristup ulici. U cenu uračunati nabavku, transport, potrebnu radnu snagu, mehanizaciju i alat.
Obračun po komadu.</t>
  </si>
  <si>
    <t>7.6.</t>
  </si>
  <si>
    <t>7.8.</t>
  </si>
  <si>
    <t>7.9.</t>
  </si>
  <si>
    <t>7.10.</t>
  </si>
  <si>
    <t>1.4.</t>
  </si>
  <si>
    <t>1.5.</t>
  </si>
  <si>
    <t>1.6.</t>
  </si>
  <si>
    <t>1.7.</t>
  </si>
  <si>
    <t>1.8.</t>
  </si>
  <si>
    <t>1.9.</t>
  </si>
  <si>
    <t>Nabavka i montaža šahtova.
U cenu uracunat  transport, montaža, radna snaga i alat.
Cena izražena u komadima.</t>
  </si>
  <si>
    <t>Nabavka, transport, i malterisanje zidova mašinskim malterom za spoljašnju upotrebu.
U cenu uracunata nabavka, transport, montaža, radna snaga i alat.
Cena izražena u m2.</t>
  </si>
  <si>
    <t>7.12.</t>
  </si>
  <si>
    <t>7.11.</t>
  </si>
  <si>
    <t>7.13.</t>
  </si>
  <si>
    <t>Nabavka, transport, i montaža novih AB bandera.
U cenu uračunat  transport, montaža, radna snaga, alat i mehanizacija.
Cena izražena u komadima.</t>
  </si>
  <si>
    <t>Nabavka i montaža saobraćajnih znakova
U cenu uračunat  transport, montaža, radna snaga i alat.
Cena izražena u komadima.</t>
  </si>
  <si>
    <t>Nabavka, transport, i montaža novih AB bandera.
U cenu uračunata demontaža postojećih bandera, odvoženje na prethodno definisanu lokaciju, a zatim transport, montaža, radna snaga, alat i mehanizacija potrebna za montažu novih bandera..
Cena izražena u komadima.</t>
  </si>
  <si>
    <t>.</t>
  </si>
  <si>
    <t>7.14.</t>
  </si>
  <si>
    <t>2.8.</t>
  </si>
  <si>
    <r>
      <t xml:space="preserve">Ručno nasipanje i nabijanje zemlje u AB korito klupe/žardinjere.
</t>
    </r>
    <r>
      <rPr>
        <sz val="10"/>
        <rFont val="Arial Narrow"/>
        <family val="2"/>
      </rPr>
      <t>U cenu uračunata radna snaga i alat i mehanizacija.
Obračun po m3.</t>
    </r>
  </si>
  <si>
    <t>Rušenje podloge kolovoza.
U cenu uračunato brazdanje(rušenje) podloge grejderom sa rijačem d=17cm, utovar materijala utovarivačem, i prevoz materijala kamionom na deponiju cca 28km 
Obračun po m2.</t>
  </si>
  <si>
    <t>Rušenje i uklanjanje betonskih površina.
U cenu uračunato lomljenje betona d=15cm udarnom bušilicom, utovar materijala utovarivačem, i prevoz materijala kamionom na deponiju cca 28km
Obračun po m2.</t>
  </si>
  <si>
    <t>Uklanjanje behatona.
U cenu uračunato ručno uklanjanje behatona,
utovar i prevoz materijala do prethodno definisane lokacije do 10km
Obračun po m2.</t>
  </si>
  <si>
    <t>Uklanjanje betonskog ivičnjaka.
U cenu uračunato uklanjanje betonskog ivičnjaka, kao i betonskog jastuka koji se nalazi ispod istog, utovar i transport do prethodno definisane lokacije do 10km
Obračun po m.</t>
  </si>
  <si>
    <t>Uklanjanje zaštitnog stubića.
U cenu uračunato ručno uklanjanje zaštitnog stubića, temelja, utovar i prevoz do prethodno definisane lokacije do 10km
Obračun po komadu.</t>
  </si>
  <si>
    <t>Uklanjanje kante za smeće.
U cenu uračunato ručno uklanjanje kante za smeće, temelja, utovar i prevoz do prethodno definisane lokacije do 10kom
Obračun po komadu.</t>
  </si>
  <si>
    <t>Uklanjanje šahtova.
U cenu uračunato uklanjanje šahta, utovar i prevoz do prethodno definisane lokacije cca 28km
Obračun po komadu.</t>
  </si>
  <si>
    <r>
      <t>ZAJEDNIČKI I OPŠTI USLOVI ZA ZEMLJANE RADOVE
Projektant radova je pored opisa pojedinačnih stavki radova cenama obuhvatio i sledeće zajedničke uslove:
1. Zemljani radovi će biti izvedeni u svemu prema projektu, cene sadrže sve radne operacije, utroške materijala, pomoćni alat i radne skele, kao i ostale troškove i zaradu preduzeća.
2. Ustanovljena prosečna kota postojećeg terena u fazi izrade projekta iznosila</t>
    </r>
    <r>
      <rPr>
        <sz val="10"/>
        <rFont val="Arial Narrow"/>
        <family val="2"/>
      </rPr>
      <t xml:space="preserve"> je 192.40 m/nv</t>
    </r>
    <r>
      <rPr>
        <sz val="10"/>
        <color theme="1"/>
        <rFont val="Arial Narrow"/>
        <family val="2"/>
      </rPr>
      <t xml:space="preserve">
3. Apsolutna kota zadate nivelete +/- 0.00 iznosi </t>
    </r>
    <r>
      <rPr>
        <sz val="10"/>
        <rFont val="Arial Narrow"/>
        <family val="2"/>
      </rPr>
      <t>192.40 m/nv.</t>
    </r>
    <r>
      <rPr>
        <sz val="10"/>
        <color theme="1"/>
        <rFont val="Arial Narrow"/>
        <family val="2"/>
      </rPr>
      <t xml:space="preserve">
4. Pre početka zemljanih radova Izvođač je dužan da zajedno sa predstavnikom Investitora snimi visinske kote postojećeg terena.                 
5. U slučaju prekopavanja, sve dublje iskopane površine treba popuniti betonom MB10 ili sanirati teren na adekvatan način u konsultaciji sa geomehaničarom. Ovi troškovi padaju na teret izvođača.                                                                                                                                  6. Izvodjač je dužan u fazi izvodjenja zemljanih radova, da vodi računa o održavanju privremenih saobraćajnica tj. da u slučaju kišovitih dana izvrši odvodnjavanje sa istih.
7. Iskopanu temeljnu jamu zajednički treba da pregledaju i u građevinski dnevnik konstatuju tehničke (kvalitet) i podatke potrebne za obračun (snimljeni iskop)
8. Pri obračunu količina stvarno izvršenih radova sve iskope i odvoz obračunavati po m3
samoniklog tla, a sve nasipe po m3 zbijenog materijala.
9. Važeći normativ utroška rada i materijala propisuju "Normativi i standardi rada u
građevinarstvu - održavanje puteva i kaldrme u gradu" GN-230</t>
    </r>
  </si>
  <si>
    <r>
      <rPr>
        <b/>
        <sz val="10"/>
        <color theme="1"/>
        <rFont val="Arial Narrow"/>
        <family val="2"/>
      </rPr>
      <t>Skidanje površinskog sloja zemlje sa postojećih zelenih površina</t>
    </r>
    <r>
      <rPr>
        <sz val="10"/>
        <color theme="1"/>
        <rFont val="Arial Narrow"/>
        <family val="2"/>
      </rPr>
      <t xml:space="preserve"> - humusa u debljini sloja od 20cm. Upotrebljiv humus odvojiti na posebnu privremenu deponiju</t>
    </r>
    <r>
      <rPr>
        <sz val="10"/>
        <rFont val="Arial Narrow"/>
        <family val="2"/>
      </rPr>
      <t xml:space="preserve">. Višak zemlje utovariti i odvesti na prethodno definisanu lokaciju cca 28km </t>
    </r>
    <r>
      <rPr>
        <sz val="10"/>
        <color theme="1"/>
        <rFont val="Arial Narrow"/>
        <family val="2"/>
      </rPr>
      <t xml:space="preserve">
U cenu uračunati iskop, radna snaga kao i sav potreban alat i mehanizacija.
Obračun po m2 u zbijenom stanju.</t>
    </r>
  </si>
  <si>
    <r>
      <rPr>
        <b/>
        <sz val="10"/>
        <color theme="1"/>
        <rFont val="Arial Narrow"/>
        <family val="2"/>
      </rPr>
      <t xml:space="preserve">Iskop zemlje.
</t>
    </r>
    <r>
      <rPr>
        <sz val="10"/>
        <color theme="1"/>
        <rFont val="Arial Narrow"/>
        <family val="2"/>
      </rPr>
      <t>Iskop zemlje na mestima gde se predviđa behaton tip 1, behaton tip 2, behaton tip 3.
U cenu uračunat iskop, radna snaga, alat i mehanizacija i transport do prethodno definisane lokacije.
Obračun po m3.</t>
    </r>
  </si>
  <si>
    <r>
      <rPr>
        <b/>
        <sz val="10"/>
        <color theme="1"/>
        <rFont val="Arial Narrow"/>
        <family val="2"/>
      </rPr>
      <t xml:space="preserve">Nabavka, transport, mašinsko
razastiranje i nabijanje sloja drobljenog kamena.
</t>
    </r>
    <r>
      <rPr>
        <sz val="10"/>
        <color theme="1"/>
        <rFont val="Arial Narrow"/>
        <family val="2"/>
      </rPr>
      <t>Granulacija drobljenog kamena 0-31,5 i 0-63mm.
Nabijanje izvesti do zbijenosti min.
70MPa. Kontrolu zbijenosti vršiti opitnom
pločom za vreme ugradnje i zbijanja. U
cenu uračunati nabavku drobljenog kamenog agregata, razastiranje grejderom 90% uz ručnu popravku 10% i valjanje vibrovaljkom.
Obračun po m3 nabijenog drobljenog kamena.</t>
    </r>
  </si>
  <si>
    <t>ZAJEDNIČKI I OPŠTI USLOVI ZA BETONSKE RADOVE:
Izvođač radova je pored opisa pojedinačnih stavki radova cenama obuhvatio i sledeće zajedničke uslove:
1. Betonski radovi će biti izvedeni u svemu po projektu, statičkom proračunu i važećim pravilnicima. Izvođač
je dužan uraditi pre početka izvođenja radova "Projekat betona sa planom izrade i kontrole kvaliteta
betona".
2. Ovlašćeni nadzorni organ izvršiće prijem oplate sa aspekta dimenzija, osovina i visinskih kota i prijem
armature sa aspekta broja i prečnika ugrađenih šipki. Za sigurnost oplate na deformisanje i rušenje
odgovaraće izvođac radova. Betoniranje će se izvršiti tek kad ovlašćeni nadzorni organ konstatuje u
građevinskom dnevniku da sa svog aspekta nema primedbi.
3. Zaštita sveže izbetoniranih konstrukcija kao i zaštita betona (od mraza ili velikih vrućina) u fazi
očvršćavanja je sadržana u jediničnim cenama.
4. Skidanje oplate može se izvršiti samo po odobrenju odgovornog lica.
5. Cevna skela data u posebnoj poziciji. Troškovi za navedeno su obuhvaćeni jediničnim cenama.
6. Cene sadrže sve radne operacije, utroške materijala, pomoćni alat i skele kao i ostale troškove i zaradu
preduzeća.
7. Važeći normativ utroška rada i materijala propisuju "Normativi i standardi rada u građevinarstvu -
održavanje puteva i kaldrme u gradu" GN-230</t>
  </si>
  <si>
    <t>OPŠTI USLOVI:
1. Sve podne obloge moraju biti izvedene kvalitetno. Površine moraju biti horizontalne, vertikalne ili
zaobljene u zavisnosti od vrste podne obloge ili opisa poda.
2. Cenom su obuhvaćeni i svi pomoćni radovi potrebni za kompletno izvođenje svake pozicije, kao i prenos
potrebnog materijala od mesta uskladištenja do mesta ugrađivanja.
3. Cene sadrže sve radne operacije, utroške materijala i pomoćni alat koje propisuju "Normativi i standardi
rada u građevinarstvu - održavanje puteva i kaldrme" GN - 230.</t>
  </si>
  <si>
    <t xml:space="preserve">Behaton tip 1 - Kocke kaldrma dim115*98,108*98,98*98,88*98,60/40*98…d=6cm </t>
  </si>
  <si>
    <t>UKUPNO dinara sa PDV-om</t>
  </si>
  <si>
    <r>
      <rPr>
        <b/>
        <sz val="10"/>
        <color theme="1"/>
        <rFont val="Arial Narrow"/>
        <family val="2"/>
      </rPr>
      <t>Skidanje postojećih slojeva ispod asfalta.Dubina iskopa svih slojeva je 45cm</t>
    </r>
    <r>
      <rPr>
        <sz val="10"/>
        <color theme="1"/>
        <rFont val="Arial Narrow"/>
        <family val="2"/>
      </rPr>
      <t xml:space="preserve"> 
U cenu uračunati iskop,transport, radna snaga kao i sav potreban materijal, alat i mehanizacija.
Obračun po m2.</t>
    </r>
  </si>
  <si>
    <t>m3</t>
  </si>
  <si>
    <t>Ulmus ‘New Horizon’</t>
  </si>
  <si>
    <r>
      <t xml:space="preserve">Svetiljke su ugradjenje na plafon, pričvršćene na tavanicu, zid ili konstrukciju objekta na način uslovljen konstrukcijom svetiljke ili pomoću specificiranog nosećeg pribora. U sastavu pozicija svetiljki je i konstrukcija za vešanje svetiljki koja se rešava na licu mesta. Za svaku projektom predvidjenu svetiljku dat je kraći opis. Napon napajanja svetiljki je 220-240V, 50Hz. U sastavu svetiljke su svetlosni izvori, i sav pomoćni materijal za rad svetiljke i njihovo postavljanje (držači, visilice, sajle). Sve svetiljke u ponudi treba da budu od istog renomiranog proizvođača. </t>
    </r>
    <r>
      <rPr>
        <b/>
        <sz val="10"/>
        <rFont val="Arial"/>
        <family val="2"/>
      </rPr>
      <t>Sve ponuđene svetiljke treba da imaju iste ili približne karakteristike i dimenzije kao navedeni tipovi svetiljki</t>
    </r>
    <r>
      <rPr>
        <sz val="10"/>
        <rFont val="Arial"/>
        <family val="2"/>
      </rPr>
      <t xml:space="preserve">. Ukoliko se tip svetiljke menja ponudom, neophodno je dostaviti kompletnu tehničku dokumentaciju na osnovu koje se  može utvrditi da ponuđena svetiljka odgovara projektovanoj. </t>
    </r>
    <r>
      <rPr>
        <b/>
        <sz val="10"/>
        <rFont val="Arial"/>
        <family val="2"/>
      </rPr>
      <t>Proizvođač svetiljki treba da posluje u skladu sa sistemom upravljanja kvalitetom ISO 9001:2015, sistemom upravljanja zaštitom životne sredine ISO 14001:2015 i sistemom upravljanja zdravljem i bezbednošću na radu ISO 45001:2018</t>
    </r>
    <r>
      <rPr>
        <sz val="10"/>
        <rFont val="Arial"/>
        <family val="2"/>
      </rPr>
      <t xml:space="preserve">. Ponuđač koji ne nudi svetiljke predviđene projektom, treba da dostavi brošure opreme, pomenute proizvođačke sertifikate, kao i opisom tražene sertifikate za svu opremu koju nudi. </t>
    </r>
  </si>
  <si>
    <r>
      <rPr>
        <b/>
        <sz val="14"/>
        <rFont val="Arial Narrow"/>
        <family val="2"/>
      </rPr>
      <t xml:space="preserve">PREDMER I PREDRAČUN RADOVA </t>
    </r>
    <r>
      <rPr>
        <b/>
        <sz val="11"/>
        <rFont val="Arial Narrow"/>
        <family val="2"/>
      </rPr>
      <t>za rekonstrukciju centralne pešačke zone u banji Vrdnik</t>
    </r>
  </si>
  <si>
    <t>Idejni projekat 
IDP</t>
  </si>
  <si>
    <t>datum: jun 2025.</t>
  </si>
  <si>
    <t xml:space="preserve">br.dokumenta:
EA-028-24 </t>
  </si>
  <si>
    <r>
      <rPr>
        <b/>
        <sz val="10"/>
        <color theme="1"/>
        <rFont val="Arial Narrow"/>
        <family val="2"/>
      </rPr>
      <t>Nasipanje zemlje</t>
    </r>
    <r>
      <rPr>
        <sz val="10"/>
        <color theme="1"/>
        <rFont val="Arial Narrow"/>
        <family val="2"/>
      </rPr>
      <t>, crnice, iz iskopa, na površine namenjene zelenim površinama.</t>
    </r>
    <r>
      <rPr>
        <b/>
        <sz val="10"/>
        <color theme="1"/>
        <rFont val="Arial Narrow"/>
        <family val="2"/>
      </rPr>
      <t xml:space="preserve">
</t>
    </r>
    <r>
      <rPr>
        <sz val="10"/>
        <color theme="1"/>
        <rFont val="Arial Narrow"/>
        <family val="2"/>
      </rPr>
      <t>U cenu uračunati transport,
mašinsko razastiranje, radnu snagu kao i sav
potreban materijal, alat i mehanizaciju.
Obračun po m2.</t>
    </r>
  </si>
  <si>
    <t>Behaton tip 2 - Kombo Max - krem d=6cm</t>
  </si>
  <si>
    <t>Behaton tip 3 - Ambient Line - diephaus d=6cm</t>
  </si>
  <si>
    <r>
      <rPr>
        <b/>
        <sz val="10"/>
        <color theme="1"/>
        <rFont val="Arial Narrow"/>
        <family val="2"/>
      </rPr>
      <t xml:space="preserve">Nabavka, isporuka i postavljanje tepih trave.
</t>
    </r>
    <r>
      <rPr>
        <sz val="10"/>
        <color theme="1"/>
        <rFont val="Arial Narrow"/>
        <family val="2"/>
      </rPr>
      <t>U cenu uračunati sav materijal, transport, radnu snagu i alat.
Obračun po m2.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</si>
</sst>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Arial Narrow"/>
      <family val="2"/>
    </font>
    <font>
      <sz val="1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0"/>
      <color theme="1"/>
      <name val="Arial Narrow"/>
      <family val="2"/>
    </font>
    <font>
      <sz val="10"/>
      <color rgb="FFFF0000"/>
      <name val="Arial Narrow"/>
      <family val="2"/>
    </font>
    <font>
      <b/>
      <sz val="11"/>
      <color rgb="FFFF0000"/>
      <name val="Arial Narrow"/>
      <family val="2"/>
    </font>
    <font>
      <b/>
      <sz val="18"/>
      <color theme="1"/>
      <name val="Arial Narrow"/>
      <family val="2"/>
    </font>
    <font>
      <b/>
      <sz val="14"/>
      <color rgb="FFFF0000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1"/>
      <name val="Calibri"/>
      <family val="2"/>
      <scheme val="minor"/>
    </font>
    <font>
      <sz val="10"/>
      <color rgb="FF222222"/>
      <name val="Arial Narrow"/>
      <family val="2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1" tint="0.499984740745262"/>
        <bgColor indexed="64"/>
      </patternFill>
    </fill>
  </fills>
  <borders count="1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9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wrapText="1"/>
    </xf>
    <xf numFmtId="0" fontId="1" fillId="0" borderId="9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4" fillId="3" borderId="9" xfId="0" applyFont="1" applyFill="1" applyBorder="1" applyAlignment="1">
      <alignment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1" fillId="3" borderId="9" xfId="0" applyFont="1" applyFill="1" applyBorder="1" applyAlignment="1">
      <alignment wrapText="1"/>
    </xf>
    <xf numFmtId="0" fontId="1" fillId="3" borderId="9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left" vertical="top" wrapText="1"/>
    </xf>
    <xf numFmtId="0" fontId="1" fillId="3" borderId="9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left" vertical="top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9" xfId="0" applyBorder="1"/>
    <xf numFmtId="0" fontId="7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top" wrapText="1"/>
    </xf>
    <xf numFmtId="0" fontId="5" fillId="2" borderId="9" xfId="0" applyFont="1" applyFill="1" applyBorder="1" applyAlignment="1">
      <alignment horizontal="center" vertical="top" wrapText="1"/>
    </xf>
    <xf numFmtId="0" fontId="8" fillId="0" borderId="9" xfId="0" applyFont="1" applyBorder="1" applyAlignment="1">
      <alignment horizontal="left" vertical="top" wrapText="1"/>
    </xf>
    <xf numFmtId="0" fontId="5" fillId="3" borderId="9" xfId="0" applyFont="1" applyFill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6" fillId="3" borderId="9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3" fillId="0" borderId="9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left" vertical="top"/>
    </xf>
    <xf numFmtId="0" fontId="1" fillId="0" borderId="7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4" fontId="1" fillId="0" borderId="2" xfId="0" applyNumberFormat="1" applyFont="1" applyBorder="1" applyAlignment="1">
      <alignment horizontal="center" wrapText="1"/>
    </xf>
    <xf numFmtId="4" fontId="1" fillId="0" borderId="0" xfId="0" applyNumberFormat="1" applyFont="1" applyBorder="1" applyAlignment="1">
      <alignment horizontal="center" wrapText="1"/>
    </xf>
    <xf numFmtId="4" fontId="1" fillId="2" borderId="9" xfId="0" applyNumberFormat="1" applyFont="1" applyFill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wrapText="1"/>
    </xf>
    <xf numFmtId="4" fontId="1" fillId="3" borderId="9" xfId="0" applyNumberFormat="1" applyFont="1" applyFill="1" applyBorder="1" applyAlignment="1">
      <alignment horizontal="center" wrapText="1"/>
    </xf>
    <xf numFmtId="4" fontId="1" fillId="0" borderId="7" xfId="0" applyNumberFormat="1" applyFont="1" applyBorder="1" applyAlignment="1">
      <alignment horizontal="center" wrapText="1"/>
    </xf>
    <xf numFmtId="4" fontId="0" fillId="0" borderId="7" xfId="0" applyNumberFormat="1" applyBorder="1" applyAlignment="1">
      <alignment horizontal="center"/>
    </xf>
    <xf numFmtId="4" fontId="4" fillId="3" borderId="9" xfId="0" applyNumberFormat="1" applyFont="1" applyFill="1" applyBorder="1" applyAlignment="1">
      <alignment horizontal="center" wrapText="1"/>
    </xf>
    <xf numFmtId="4" fontId="0" fillId="0" borderId="0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" fontId="1" fillId="0" borderId="2" xfId="0" applyNumberFormat="1" applyFont="1" applyBorder="1" applyAlignment="1">
      <alignment wrapText="1"/>
    </xf>
    <xf numFmtId="4" fontId="1" fillId="0" borderId="0" xfId="0" applyNumberFormat="1" applyFont="1" applyBorder="1" applyAlignment="1">
      <alignment wrapText="1"/>
    </xf>
    <xf numFmtId="4" fontId="1" fillId="0" borderId="9" xfId="0" applyNumberFormat="1" applyFont="1" applyBorder="1" applyAlignment="1">
      <alignment wrapText="1"/>
    </xf>
    <xf numFmtId="4" fontId="1" fillId="3" borderId="9" xfId="0" applyNumberFormat="1" applyFont="1" applyFill="1" applyBorder="1" applyAlignment="1">
      <alignment wrapText="1"/>
    </xf>
    <xf numFmtId="4" fontId="1" fillId="0" borderId="7" xfId="0" applyNumberFormat="1" applyFont="1" applyBorder="1" applyAlignment="1">
      <alignment wrapText="1"/>
    </xf>
    <xf numFmtId="4" fontId="0" fillId="0" borderId="7" xfId="0" applyNumberFormat="1" applyBorder="1"/>
    <xf numFmtId="4" fontId="4" fillId="3" borderId="9" xfId="0" applyNumberFormat="1" applyFont="1" applyFill="1" applyBorder="1" applyAlignment="1">
      <alignment wrapText="1"/>
    </xf>
    <xf numFmtId="4" fontId="0" fillId="0" borderId="0" xfId="0" applyNumberFormat="1" applyBorder="1"/>
    <xf numFmtId="4" fontId="0" fillId="0" borderId="9" xfId="0" applyNumberFormat="1" applyBorder="1"/>
    <xf numFmtId="4" fontId="0" fillId="3" borderId="9" xfId="0" applyNumberFormat="1" applyFill="1" applyBorder="1"/>
    <xf numFmtId="4" fontId="0" fillId="0" borderId="0" xfId="0" applyNumberFormat="1"/>
    <xf numFmtId="1" fontId="1" fillId="0" borderId="2" xfId="0" applyNumberFormat="1" applyFont="1" applyBorder="1" applyAlignment="1">
      <alignment horizontal="center" wrapText="1"/>
    </xf>
    <xf numFmtId="1" fontId="1" fillId="0" borderId="0" xfId="0" applyNumberFormat="1" applyFont="1" applyBorder="1" applyAlignment="1">
      <alignment horizontal="center" wrapText="1"/>
    </xf>
    <xf numFmtId="1" fontId="1" fillId="2" borderId="9" xfId="0" applyNumberFormat="1" applyFont="1" applyFill="1" applyBorder="1" applyAlignment="1">
      <alignment horizontal="center" wrapText="1"/>
    </xf>
    <xf numFmtId="1" fontId="1" fillId="0" borderId="9" xfId="0" applyNumberFormat="1" applyFont="1" applyBorder="1" applyAlignment="1">
      <alignment horizontal="center" wrapText="1"/>
    </xf>
    <xf numFmtId="1" fontId="1" fillId="3" borderId="9" xfId="0" applyNumberFormat="1" applyFont="1" applyFill="1" applyBorder="1" applyAlignment="1">
      <alignment horizontal="center" wrapText="1"/>
    </xf>
    <xf numFmtId="1" fontId="1" fillId="0" borderId="7" xfId="0" applyNumberFormat="1" applyFont="1" applyBorder="1" applyAlignment="1">
      <alignment horizontal="center" wrapText="1"/>
    </xf>
    <xf numFmtId="1" fontId="0" fillId="0" borderId="7" xfId="0" applyNumberFormat="1" applyBorder="1" applyAlignment="1">
      <alignment horizontal="center"/>
    </xf>
    <xf numFmtId="1" fontId="1" fillId="2" borderId="9" xfId="0" applyNumberFormat="1" applyFont="1" applyFill="1" applyBorder="1" applyAlignment="1">
      <alignment horizontal="center" vertical="center" wrapText="1"/>
    </xf>
    <xf numFmtId="1" fontId="4" fillId="3" borderId="9" xfId="0" applyNumberFormat="1" applyFont="1" applyFill="1" applyBorder="1" applyAlignment="1">
      <alignment horizontal="center" wrapText="1"/>
    </xf>
    <xf numFmtId="1" fontId="0" fillId="0" borderId="0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Fill="1"/>
    <xf numFmtId="4" fontId="0" fillId="4" borderId="10" xfId="0" applyNumberFormat="1" applyFill="1" applyBorder="1"/>
    <xf numFmtId="4" fontId="2" fillId="3" borderId="9" xfId="0" applyNumberFormat="1" applyFont="1" applyFill="1" applyBorder="1" applyAlignment="1">
      <alignment wrapText="1"/>
    </xf>
    <xf numFmtId="4" fontId="13" fillId="3" borderId="9" xfId="0" applyNumberFormat="1" applyFont="1" applyFill="1" applyBorder="1" applyAlignment="1">
      <alignment wrapText="1"/>
    </xf>
    <xf numFmtId="4" fontId="12" fillId="3" borderId="9" xfId="0" applyNumberFormat="1" applyFont="1" applyFill="1" applyBorder="1"/>
    <xf numFmtId="0" fontId="5" fillId="0" borderId="9" xfId="0" applyFont="1" applyBorder="1" applyAlignment="1">
      <alignment horizontal="left" vertical="top" wrapText="1"/>
    </xf>
    <xf numFmtId="4" fontId="1" fillId="0" borderId="9" xfId="0" applyNumberFormat="1" applyFont="1" applyFill="1" applyBorder="1" applyAlignment="1">
      <alignment wrapText="1"/>
    </xf>
    <xf numFmtId="4" fontId="1" fillId="0" borderId="9" xfId="0" applyNumberFormat="1" applyFont="1" applyBorder="1" applyAlignment="1">
      <alignment horizontal="right" vertical="center" wrapText="1"/>
    </xf>
    <xf numFmtId="0" fontId="1" fillId="0" borderId="4" xfId="0" applyFont="1" applyFill="1" applyBorder="1" applyAlignment="1">
      <alignment wrapText="1"/>
    </xf>
    <xf numFmtId="0" fontId="1" fillId="0" borderId="9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center" vertical="center" wrapText="1"/>
    </xf>
    <xf numFmtId="1" fontId="1" fillId="0" borderId="9" xfId="0" applyNumberFormat="1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4" fontId="1" fillId="0" borderId="9" xfId="0" applyNumberFormat="1" applyFont="1" applyFill="1" applyBorder="1" applyAlignment="1">
      <alignment horizontal="center" wrapText="1"/>
    </xf>
    <xf numFmtId="0" fontId="1" fillId="0" borderId="9" xfId="0" applyFont="1" applyFill="1" applyBorder="1" applyAlignment="1">
      <alignment wrapText="1"/>
    </xf>
    <xf numFmtId="0" fontId="1" fillId="0" borderId="5" xfId="0" applyFont="1" applyFill="1" applyBorder="1" applyAlignment="1">
      <alignment wrapText="1"/>
    </xf>
    <xf numFmtId="0" fontId="0" fillId="0" borderId="0" xfId="0" applyFill="1" applyBorder="1"/>
    <xf numFmtId="0" fontId="0" fillId="0" borderId="4" xfId="0" applyFill="1" applyBorder="1"/>
    <xf numFmtId="0" fontId="0" fillId="0" borderId="5" xfId="0" applyFill="1" applyBorder="1"/>
    <xf numFmtId="0" fontId="1" fillId="0" borderId="9" xfId="0" applyFont="1" applyFill="1" applyBorder="1" applyAlignment="1">
      <alignment horizontal="center" vertical="top"/>
    </xf>
    <xf numFmtId="1" fontId="0" fillId="0" borderId="9" xfId="0" applyNumberForma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4" fontId="0" fillId="0" borderId="9" xfId="0" applyNumberFormat="1" applyFill="1" applyBorder="1" applyAlignment="1">
      <alignment horizontal="center"/>
    </xf>
    <xf numFmtId="4" fontId="0" fillId="0" borderId="9" xfId="0" applyNumberFormat="1" applyFill="1" applyBorder="1"/>
    <xf numFmtId="1" fontId="4" fillId="0" borderId="9" xfId="0" applyNumberFormat="1" applyFont="1" applyBorder="1" applyAlignment="1">
      <alignment horizontal="center" wrapText="1"/>
    </xf>
    <xf numFmtId="0" fontId="8" fillId="0" borderId="9" xfId="0" applyFont="1" applyBorder="1" applyAlignment="1">
      <alignment horizontal="left" vertical="top"/>
    </xf>
    <xf numFmtId="0" fontId="1" fillId="0" borderId="9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center" vertical="center"/>
    </xf>
    <xf numFmtId="0" fontId="0" fillId="0" borderId="9" xfId="0" applyFill="1" applyBorder="1"/>
    <xf numFmtId="0" fontId="5" fillId="0" borderId="9" xfId="0" applyFont="1" applyFill="1" applyBorder="1" applyAlignment="1">
      <alignment horizontal="left" vertical="top"/>
    </xf>
    <xf numFmtId="0" fontId="0" fillId="0" borderId="9" xfId="0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center" vertical="top"/>
    </xf>
    <xf numFmtId="0" fontId="8" fillId="0" borderId="9" xfId="0" applyFont="1" applyFill="1" applyBorder="1" applyAlignment="1">
      <alignment horizontal="left" vertical="top"/>
    </xf>
    <xf numFmtId="0" fontId="1" fillId="0" borderId="18" xfId="0" applyFont="1" applyBorder="1" applyAlignment="1">
      <alignment horizontal="center" vertical="top"/>
    </xf>
    <xf numFmtId="0" fontId="5" fillId="0" borderId="18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4" fontId="0" fillId="0" borderId="18" xfId="0" applyNumberFormat="1" applyBorder="1" applyAlignment="1">
      <alignment horizontal="center"/>
    </xf>
    <xf numFmtId="4" fontId="0" fillId="0" borderId="18" xfId="0" applyNumberFormat="1" applyBorder="1"/>
    <xf numFmtId="0" fontId="5" fillId="0" borderId="9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4" fontId="0" fillId="0" borderId="0" xfId="0" applyNumberFormat="1" applyFill="1" applyBorder="1"/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/>
    </xf>
    <xf numFmtId="4" fontId="16" fillId="0" borderId="9" xfId="0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 vertical="top" wrapText="1"/>
    </xf>
    <xf numFmtId="4" fontId="4" fillId="0" borderId="9" xfId="0" applyNumberFormat="1" applyFont="1" applyFill="1" applyBorder="1" applyAlignment="1">
      <alignment horizontal="center" wrapText="1"/>
    </xf>
    <xf numFmtId="4" fontId="4" fillId="0" borderId="9" xfId="0" applyNumberFormat="1" applyFont="1" applyBorder="1" applyAlignment="1">
      <alignment horizontal="center" wrapText="1"/>
    </xf>
    <xf numFmtId="4" fontId="16" fillId="0" borderId="9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4" fontId="1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2" fillId="0" borderId="0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4" fontId="4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wrapText="1"/>
    </xf>
    <xf numFmtId="4" fontId="13" fillId="0" borderId="0" xfId="0" applyNumberFormat="1" applyFont="1" applyFill="1" applyBorder="1" applyAlignment="1">
      <alignment wrapText="1"/>
    </xf>
    <xf numFmtId="0" fontId="1" fillId="0" borderId="11" xfId="0" applyFont="1" applyBorder="1" applyAlignment="1">
      <alignment horizontal="center" vertical="top"/>
    </xf>
    <xf numFmtId="0" fontId="5" fillId="0" borderId="11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4" fontId="0" fillId="0" borderId="11" xfId="0" applyNumberFormat="1" applyBorder="1" applyAlignment="1">
      <alignment horizontal="center"/>
    </xf>
    <xf numFmtId="0" fontId="0" fillId="0" borderId="11" xfId="0" applyBorder="1"/>
    <xf numFmtId="4" fontId="0" fillId="0" borderId="11" xfId="0" applyNumberFormat="1" applyBorder="1"/>
    <xf numFmtId="4" fontId="0" fillId="0" borderId="9" xfId="0" applyNumberFormat="1" applyFont="1" applyFill="1" applyBorder="1" applyAlignment="1">
      <alignment wrapText="1"/>
    </xf>
    <xf numFmtId="4" fontId="0" fillId="0" borderId="9" xfId="0" applyNumberFormat="1" applyFont="1" applyBorder="1"/>
    <xf numFmtId="0" fontId="5" fillId="0" borderId="9" xfId="0" applyFont="1" applyBorder="1" applyAlignment="1">
      <alignment horizontal="left" vertical="top"/>
    </xf>
    <xf numFmtId="2" fontId="4" fillId="0" borderId="9" xfId="0" applyNumberFormat="1" applyFont="1" applyFill="1" applyBorder="1" applyAlignment="1">
      <alignment horizontal="center" wrapText="1"/>
    </xf>
    <xf numFmtId="2" fontId="1" fillId="0" borderId="9" xfId="0" applyNumberFormat="1" applyFont="1" applyFill="1" applyBorder="1" applyAlignment="1">
      <alignment horizontal="center" wrapText="1"/>
    </xf>
    <xf numFmtId="2" fontId="1" fillId="0" borderId="9" xfId="0" applyNumberFormat="1" applyFont="1" applyBorder="1" applyAlignment="1">
      <alignment horizontal="center" wrapText="1"/>
    </xf>
    <xf numFmtId="2" fontId="0" fillId="0" borderId="9" xfId="0" applyNumberFormat="1" applyBorder="1" applyAlignment="1">
      <alignment horizontal="center"/>
    </xf>
    <xf numFmtId="2" fontId="0" fillId="0" borderId="9" xfId="0" applyNumberFormat="1" applyFill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 wrapText="1"/>
    </xf>
    <xf numFmtId="0" fontId="1" fillId="0" borderId="11" xfId="0" applyFont="1" applyFill="1" applyBorder="1" applyAlignment="1">
      <alignment horizontal="center" vertical="top"/>
    </xf>
    <xf numFmtId="0" fontId="5" fillId="0" borderId="11" xfId="0" applyFont="1" applyFill="1" applyBorder="1" applyAlignment="1">
      <alignment horizontal="center" vertical="center" wrapText="1"/>
    </xf>
    <xf numFmtId="2" fontId="0" fillId="0" borderId="11" xfId="0" applyNumberForma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4" fontId="16" fillId="0" borderId="11" xfId="0" applyNumberFormat="1" applyFont="1" applyFill="1" applyBorder="1" applyAlignment="1">
      <alignment horizontal="center"/>
    </xf>
    <xf numFmtId="0" fontId="0" fillId="0" borderId="11" xfId="0" applyFill="1" applyBorder="1" applyAlignment="1">
      <alignment horizontal="center" vertical="center"/>
    </xf>
    <xf numFmtId="4" fontId="0" fillId="0" borderId="11" xfId="0" applyNumberFormat="1" applyFill="1" applyBorder="1"/>
    <xf numFmtId="0" fontId="5" fillId="0" borderId="11" xfId="0" applyFont="1" applyFill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/>
    </xf>
    <xf numFmtId="4" fontId="16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left" vertical="top"/>
    </xf>
    <xf numFmtId="0" fontId="14" fillId="0" borderId="9" xfId="0" applyFont="1" applyFill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4" fontId="12" fillId="0" borderId="0" xfId="0" applyNumberFormat="1" applyFont="1" applyFill="1" applyBorder="1"/>
    <xf numFmtId="0" fontId="4" fillId="0" borderId="0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right" vertical="top"/>
    </xf>
    <xf numFmtId="1" fontId="4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8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 wrapText="1"/>
    </xf>
    <xf numFmtId="0" fontId="1" fillId="3" borderId="9" xfId="0" applyFont="1" applyFill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11" fillId="4" borderId="10" xfId="0" applyFont="1" applyFill="1" applyBorder="1" applyAlignment="1">
      <alignment horizontal="center" vertical="top"/>
    </xf>
    <xf numFmtId="0" fontId="9" fillId="4" borderId="10" xfId="0" applyFont="1" applyFill="1" applyBorder="1" applyAlignment="1">
      <alignment horizontal="center" vertical="top"/>
    </xf>
    <xf numFmtId="0" fontId="10" fillId="4" borderId="15" xfId="0" applyFont="1" applyFill="1" applyBorder="1" applyAlignment="1">
      <alignment horizontal="left" vertical="top"/>
    </xf>
    <xf numFmtId="0" fontId="10" fillId="4" borderId="16" xfId="0" applyFont="1" applyFill="1" applyBorder="1" applyAlignment="1">
      <alignment horizontal="left" vertical="top"/>
    </xf>
    <xf numFmtId="0" fontId="10" fillId="4" borderId="17" xfId="0" applyFont="1" applyFill="1" applyBorder="1" applyAlignment="1">
      <alignment horizontal="left" vertical="top"/>
    </xf>
    <xf numFmtId="0" fontId="1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wrapText="1"/>
    </xf>
    <xf numFmtId="0" fontId="1" fillId="3" borderId="9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1" fillId="3" borderId="9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1" fillId="3" borderId="12" xfId="0" applyFont="1" applyFill="1" applyBorder="1" applyAlignment="1">
      <alignment horizontal="left" vertical="top"/>
    </xf>
    <xf numFmtId="0" fontId="1" fillId="3" borderId="13" xfId="0" applyFont="1" applyFill="1" applyBorder="1" applyAlignment="1">
      <alignment horizontal="left" vertical="top"/>
    </xf>
    <xf numFmtId="0" fontId="1" fillId="3" borderId="14" xfId="0" applyFont="1" applyFill="1" applyBorder="1" applyAlignment="1">
      <alignment horizontal="left" vertical="top"/>
    </xf>
    <xf numFmtId="0" fontId="18" fillId="0" borderId="12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  <xf numFmtId="0" fontId="18" fillId="0" borderId="14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141755</xdr:colOff>
      <xdr:row>158</xdr:row>
      <xdr:rowOff>96781</xdr:rowOff>
    </xdr:from>
    <xdr:to>
      <xdr:col>8</xdr:col>
      <xdr:colOff>409128</xdr:colOff>
      <xdr:row>161</xdr:row>
      <xdr:rowOff>56850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3C3ACBB-CFA1-44C6-BE1E-1B74D95F384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067" t="7841" r="20915" b="86540"/>
        <a:stretch>
          <a:fillRect/>
        </a:stretch>
      </xdr:blipFill>
      <xdr:spPr bwMode="auto">
        <a:xfrm>
          <a:off x="4299137" y="238602781"/>
          <a:ext cx="1358265" cy="5988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3"/>
  <sheetViews>
    <sheetView tabSelected="1" view="pageBreakPreview" topLeftCell="A145" zoomScale="115" zoomScaleNormal="100" zoomScaleSheetLayoutView="115" zoomScalePageLayoutView="85" workbookViewId="0">
      <selection activeCell="G95" sqref="G95"/>
    </sheetView>
  </sheetViews>
  <sheetFormatPr defaultRowHeight="16.5" x14ac:dyDescent="0.25"/>
  <cols>
    <col min="1" max="1" width="2.85546875" customWidth="1"/>
    <col min="2" max="2" width="5.28515625" style="48" customWidth="1"/>
    <col min="3" max="3" width="32.5703125" style="57" customWidth="1"/>
    <col min="4" max="4" width="5" style="68" customWidth="1"/>
    <col min="5" max="5" width="9.140625" style="106" customWidth="1"/>
    <col min="6" max="6" width="3.42578125" style="10" customWidth="1"/>
    <col min="7" max="7" width="11.85546875" style="83" customWidth="1"/>
    <col min="8" max="8" width="3.5703125" customWidth="1"/>
    <col min="9" max="9" width="18.5703125" style="94" customWidth="1"/>
    <col min="10" max="10" width="2.85546875" customWidth="1"/>
  </cols>
  <sheetData>
    <row r="1" spans="1:20" ht="18" thickTop="1" thickBot="1" x14ac:dyDescent="0.35">
      <c r="A1" s="12"/>
      <c r="B1" s="13"/>
      <c r="C1" s="35"/>
      <c r="D1" s="59"/>
      <c r="E1" s="95"/>
      <c r="F1" s="22"/>
      <c r="G1" s="73"/>
      <c r="H1" s="14"/>
      <c r="I1" s="84"/>
      <c r="J1" s="15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84.75" customHeight="1" thickBot="1" x14ac:dyDescent="0.35">
      <c r="A2" s="16"/>
      <c r="B2" s="236" t="s">
        <v>145</v>
      </c>
      <c r="C2" s="236"/>
      <c r="D2" s="236"/>
      <c r="E2" s="236"/>
      <c r="F2" s="235"/>
      <c r="G2" s="235"/>
      <c r="H2" s="235"/>
      <c r="I2" s="235"/>
      <c r="J2" s="17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30" customHeight="1" thickBot="1" x14ac:dyDescent="0.35">
      <c r="A3" s="16"/>
      <c r="B3" s="237" t="s">
        <v>88</v>
      </c>
      <c r="C3" s="237"/>
      <c r="D3" s="237"/>
      <c r="E3" s="237"/>
      <c r="F3" s="238" t="s">
        <v>146</v>
      </c>
      <c r="G3" s="238"/>
      <c r="H3" s="238" t="s">
        <v>147</v>
      </c>
      <c r="I3" s="238"/>
      <c r="J3" s="17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7.25" thickBot="1" x14ac:dyDescent="0.35">
      <c r="A4" s="16"/>
      <c r="B4" s="239" t="s">
        <v>53</v>
      </c>
      <c r="C4" s="239"/>
      <c r="D4" s="239"/>
      <c r="E4" s="239"/>
      <c r="F4" s="238"/>
      <c r="G4" s="238"/>
      <c r="H4" s="238"/>
      <c r="I4" s="238"/>
      <c r="J4" s="17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17.25" thickBot="1" x14ac:dyDescent="0.35">
      <c r="A5" s="16"/>
      <c r="B5" s="237" t="s">
        <v>87</v>
      </c>
      <c r="C5" s="237"/>
      <c r="D5" s="237"/>
      <c r="E5" s="237"/>
      <c r="F5" s="238"/>
      <c r="G5" s="238"/>
      <c r="H5" s="241" t="s">
        <v>148</v>
      </c>
      <c r="I5" s="242"/>
      <c r="J5" s="17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17.25" thickBot="1" x14ac:dyDescent="0.35">
      <c r="A6" s="16"/>
      <c r="B6" s="237" t="s">
        <v>0</v>
      </c>
      <c r="C6" s="237"/>
      <c r="D6" s="237"/>
      <c r="E6" s="237"/>
      <c r="F6" s="238"/>
      <c r="G6" s="238"/>
      <c r="H6" s="242"/>
      <c r="I6" s="242"/>
      <c r="J6" s="17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x14ac:dyDescent="0.3">
      <c r="A7" s="16"/>
      <c r="B7" s="11"/>
      <c r="C7" s="49"/>
      <c r="D7" s="60"/>
      <c r="E7" s="96"/>
      <c r="F7" s="9"/>
      <c r="G7" s="74"/>
      <c r="H7" s="8"/>
      <c r="I7" s="85"/>
      <c r="J7" s="17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x14ac:dyDescent="0.3">
      <c r="A8" s="16"/>
      <c r="B8" s="31" t="s">
        <v>1</v>
      </c>
      <c r="C8" s="50" t="s">
        <v>2</v>
      </c>
      <c r="D8" s="61" t="s">
        <v>3</v>
      </c>
      <c r="E8" s="97" t="s">
        <v>4</v>
      </c>
      <c r="F8" s="32"/>
      <c r="G8" s="75" t="s">
        <v>5</v>
      </c>
      <c r="H8" s="32"/>
      <c r="I8" s="75" t="s">
        <v>6</v>
      </c>
      <c r="J8" s="17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x14ac:dyDescent="0.3">
      <c r="A9" s="16"/>
      <c r="B9" s="33">
        <v>1</v>
      </c>
      <c r="C9" s="51" t="s">
        <v>7</v>
      </c>
      <c r="D9" s="62"/>
      <c r="E9" s="98"/>
      <c r="F9" s="25"/>
      <c r="G9" s="76"/>
      <c r="H9" s="26"/>
      <c r="I9" s="86"/>
      <c r="J9" s="17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s="107" customFormat="1" ht="40.5" customHeight="1" x14ac:dyDescent="0.3">
      <c r="A10" s="115"/>
      <c r="B10" s="162" t="s">
        <v>48</v>
      </c>
      <c r="C10" s="139" t="s">
        <v>89</v>
      </c>
      <c r="D10" s="118"/>
      <c r="E10" s="119"/>
      <c r="F10" s="120"/>
      <c r="G10" s="121"/>
      <c r="H10" s="122"/>
      <c r="I10" s="113"/>
      <c r="J10" s="123"/>
      <c r="K10" s="124"/>
      <c r="L10" s="124"/>
      <c r="M10" s="124"/>
      <c r="N10" s="124"/>
      <c r="O10" s="124"/>
      <c r="P10" s="124"/>
      <c r="Q10" s="124"/>
      <c r="R10" s="124"/>
      <c r="S10" s="124"/>
      <c r="T10" s="124"/>
    </row>
    <row r="11" spans="1:20" ht="15.75" customHeight="1" x14ac:dyDescent="0.3">
      <c r="A11" s="16"/>
      <c r="B11" s="24"/>
      <c r="C11" s="46"/>
      <c r="D11" s="62" t="s">
        <v>29</v>
      </c>
      <c r="E11" s="132">
        <v>1</v>
      </c>
      <c r="F11" s="25" t="s">
        <v>8</v>
      </c>
      <c r="G11" s="76">
        <v>150000</v>
      </c>
      <c r="H11" s="42" t="s">
        <v>30</v>
      </c>
      <c r="I11" s="86">
        <f>E11*G11</f>
        <v>150000</v>
      </c>
      <c r="J11" s="17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s="107" customFormat="1" ht="76.5" x14ac:dyDescent="0.3">
      <c r="A12" s="115"/>
      <c r="B12" s="162" t="s">
        <v>60</v>
      </c>
      <c r="C12" s="216" t="s">
        <v>126</v>
      </c>
      <c r="D12" s="118"/>
      <c r="E12" s="119"/>
      <c r="F12" s="25"/>
      <c r="G12" s="121"/>
      <c r="H12" s="42"/>
      <c r="I12" s="113"/>
      <c r="J12" s="123"/>
      <c r="K12" s="124"/>
      <c r="L12" s="124"/>
      <c r="M12" s="124"/>
      <c r="N12" s="124"/>
      <c r="O12" s="124"/>
      <c r="P12" s="124"/>
      <c r="Q12" s="124"/>
      <c r="R12" s="124"/>
      <c r="S12" s="124"/>
      <c r="T12" s="124"/>
    </row>
    <row r="13" spans="1:20" s="107" customFormat="1" x14ac:dyDescent="0.3">
      <c r="A13" s="115"/>
      <c r="B13" s="162"/>
      <c r="C13" s="139"/>
      <c r="D13" s="118" t="s">
        <v>45</v>
      </c>
      <c r="E13" s="119">
        <v>1311</v>
      </c>
      <c r="F13" s="25" t="s">
        <v>8</v>
      </c>
      <c r="G13" s="121">
        <v>2340</v>
      </c>
      <c r="H13" s="42" t="s">
        <v>30</v>
      </c>
      <c r="I13" s="86">
        <f>E13*G13</f>
        <v>3067740</v>
      </c>
      <c r="J13" s="123"/>
      <c r="K13" s="124"/>
      <c r="L13" s="124"/>
      <c r="M13" s="124"/>
      <c r="N13" s="124"/>
      <c r="O13" s="124"/>
      <c r="P13" s="124"/>
      <c r="Q13" s="124"/>
      <c r="R13" s="124"/>
      <c r="S13" s="124"/>
      <c r="T13" s="124"/>
    </row>
    <row r="14" spans="1:20" s="107" customFormat="1" ht="76.5" x14ac:dyDescent="0.3">
      <c r="A14" s="115"/>
      <c r="B14" s="162" t="s">
        <v>101</v>
      </c>
      <c r="C14" s="216" t="s">
        <v>127</v>
      </c>
      <c r="D14" s="118"/>
      <c r="E14" s="119"/>
      <c r="F14" s="25"/>
      <c r="G14" s="121"/>
      <c r="H14" s="42"/>
      <c r="I14" s="113"/>
      <c r="J14" s="123"/>
      <c r="K14" s="124"/>
      <c r="L14" s="124"/>
      <c r="M14" s="124"/>
      <c r="N14" s="124"/>
      <c r="O14" s="124"/>
      <c r="P14" s="124"/>
      <c r="Q14" s="124"/>
      <c r="R14" s="124"/>
      <c r="S14" s="124"/>
      <c r="T14" s="124"/>
    </row>
    <row r="15" spans="1:20" s="107" customFormat="1" x14ac:dyDescent="0.3">
      <c r="A15" s="115"/>
      <c r="B15" s="162"/>
      <c r="C15" s="139"/>
      <c r="D15" s="118" t="s">
        <v>45</v>
      </c>
      <c r="E15" s="119">
        <v>150</v>
      </c>
      <c r="F15" s="25" t="s">
        <v>8</v>
      </c>
      <c r="G15" s="121">
        <v>1400</v>
      </c>
      <c r="H15" s="42" t="s">
        <v>30</v>
      </c>
      <c r="I15" s="86">
        <f>E15*G15</f>
        <v>210000</v>
      </c>
      <c r="J15" s="123"/>
      <c r="K15" s="124"/>
      <c r="L15" s="124"/>
      <c r="M15" s="124"/>
      <c r="N15" s="124"/>
      <c r="O15" s="124"/>
      <c r="P15" s="124"/>
      <c r="Q15" s="124"/>
      <c r="R15" s="124"/>
      <c r="S15" s="124"/>
      <c r="T15" s="124"/>
    </row>
    <row r="16" spans="1:20" s="107" customFormat="1" ht="63.75" x14ac:dyDescent="0.3">
      <c r="A16" s="115"/>
      <c r="B16" s="162" t="s">
        <v>108</v>
      </c>
      <c r="C16" s="139" t="s">
        <v>102</v>
      </c>
      <c r="D16" s="118"/>
      <c r="E16" s="119"/>
      <c r="F16" s="25"/>
      <c r="G16" s="121"/>
      <c r="H16" s="42"/>
      <c r="I16" s="113"/>
      <c r="J16" s="123"/>
      <c r="K16" s="124"/>
      <c r="L16" s="124"/>
      <c r="M16" s="124"/>
      <c r="N16" s="124"/>
      <c r="O16" s="124"/>
      <c r="P16" s="124"/>
      <c r="Q16" s="124"/>
      <c r="R16" s="124"/>
      <c r="S16" s="124"/>
      <c r="T16" s="124"/>
    </row>
    <row r="17" spans="1:20" s="107" customFormat="1" x14ac:dyDescent="0.3">
      <c r="A17" s="115"/>
      <c r="B17" s="162"/>
      <c r="C17" s="139"/>
      <c r="D17" s="118" t="s">
        <v>26</v>
      </c>
      <c r="E17" s="119">
        <v>70</v>
      </c>
      <c r="F17" s="25" t="s">
        <v>8</v>
      </c>
      <c r="G17" s="121">
        <v>1050</v>
      </c>
      <c r="H17" s="42" t="s">
        <v>30</v>
      </c>
      <c r="I17" s="86">
        <f>E17*G17</f>
        <v>73500</v>
      </c>
      <c r="J17" s="123"/>
      <c r="K17" s="124"/>
      <c r="L17" s="124"/>
      <c r="M17" s="124"/>
      <c r="N17" s="124"/>
      <c r="O17" s="124"/>
      <c r="P17" s="124"/>
      <c r="Q17" s="124"/>
      <c r="R17" s="124"/>
      <c r="S17" s="124"/>
      <c r="T17" s="124"/>
    </row>
    <row r="18" spans="1:20" s="107" customFormat="1" ht="63.75" x14ac:dyDescent="0.3">
      <c r="A18" s="115"/>
      <c r="B18" s="162" t="s">
        <v>109</v>
      </c>
      <c r="C18" s="216" t="s">
        <v>128</v>
      </c>
      <c r="D18" s="118"/>
      <c r="E18" s="119"/>
      <c r="F18" s="25"/>
      <c r="G18" s="121"/>
      <c r="H18" s="42"/>
      <c r="I18" s="113"/>
      <c r="J18" s="123"/>
      <c r="K18" s="124"/>
      <c r="L18" s="124"/>
      <c r="M18" s="124"/>
      <c r="N18" s="124"/>
      <c r="O18" s="124"/>
      <c r="P18" s="124"/>
      <c r="Q18" s="124"/>
      <c r="R18" s="124"/>
      <c r="S18" s="124"/>
      <c r="T18" s="124"/>
    </row>
    <row r="19" spans="1:20" s="107" customFormat="1" x14ac:dyDescent="0.3">
      <c r="A19" s="115"/>
      <c r="B19" s="162"/>
      <c r="C19" s="139"/>
      <c r="D19" s="118" t="s">
        <v>45</v>
      </c>
      <c r="E19" s="119">
        <v>60</v>
      </c>
      <c r="F19" s="25" t="s">
        <v>8</v>
      </c>
      <c r="G19" s="121">
        <v>1050</v>
      </c>
      <c r="H19" s="42" t="s">
        <v>30</v>
      </c>
      <c r="I19" s="86">
        <f>E19*G19</f>
        <v>63000</v>
      </c>
      <c r="J19" s="123"/>
      <c r="K19" s="124"/>
      <c r="L19" s="124"/>
      <c r="M19" s="124"/>
      <c r="N19" s="124"/>
      <c r="O19" s="124"/>
      <c r="P19" s="124"/>
      <c r="Q19" s="124"/>
      <c r="R19" s="124"/>
      <c r="S19" s="124"/>
      <c r="T19" s="124"/>
    </row>
    <row r="20" spans="1:20" s="107" customFormat="1" ht="76.5" x14ac:dyDescent="0.3">
      <c r="A20" s="115"/>
      <c r="B20" s="162" t="s">
        <v>110</v>
      </c>
      <c r="C20" s="216" t="s">
        <v>129</v>
      </c>
      <c r="D20" s="118"/>
      <c r="E20" s="119"/>
      <c r="F20" s="25"/>
      <c r="G20" s="121"/>
      <c r="H20" s="42"/>
      <c r="I20" s="113"/>
      <c r="J20" s="123"/>
      <c r="K20" s="124"/>
      <c r="L20" s="124"/>
      <c r="M20" s="124"/>
      <c r="N20" s="124"/>
      <c r="O20" s="124"/>
      <c r="P20" s="124"/>
      <c r="Q20" s="124"/>
      <c r="R20" s="124"/>
      <c r="S20" s="124"/>
      <c r="T20" s="124"/>
    </row>
    <row r="21" spans="1:20" s="107" customFormat="1" x14ac:dyDescent="0.3">
      <c r="A21" s="115"/>
      <c r="B21" s="162"/>
      <c r="C21" s="139"/>
      <c r="D21" s="118" t="s">
        <v>26</v>
      </c>
      <c r="E21" s="119">
        <v>40</v>
      </c>
      <c r="F21" s="25" t="s">
        <v>8</v>
      </c>
      <c r="G21" s="121">
        <v>1050</v>
      </c>
      <c r="H21" s="42" t="s">
        <v>30</v>
      </c>
      <c r="I21" s="86">
        <f>E21*G21</f>
        <v>42000</v>
      </c>
      <c r="J21" s="123"/>
      <c r="K21" s="124"/>
      <c r="L21" s="124"/>
      <c r="M21" s="124"/>
      <c r="N21" s="124"/>
      <c r="O21" s="124"/>
      <c r="P21" s="124"/>
      <c r="Q21" s="124"/>
      <c r="R21" s="124"/>
      <c r="S21" s="124"/>
      <c r="T21" s="124"/>
    </row>
    <row r="22" spans="1:20" s="107" customFormat="1" ht="63.75" x14ac:dyDescent="0.3">
      <c r="A22" s="115"/>
      <c r="B22" s="162" t="s">
        <v>111</v>
      </c>
      <c r="C22" s="216" t="s">
        <v>130</v>
      </c>
      <c r="D22" s="118"/>
      <c r="E22" s="119"/>
      <c r="F22" s="25"/>
      <c r="G22" s="121"/>
      <c r="H22" s="42"/>
      <c r="I22" s="113"/>
      <c r="J22" s="123"/>
      <c r="K22" s="124"/>
      <c r="L22" s="124"/>
      <c r="M22" s="124"/>
      <c r="N22" s="124"/>
      <c r="O22" s="124"/>
      <c r="P22" s="124"/>
      <c r="Q22" s="124"/>
      <c r="R22" s="124"/>
      <c r="S22" s="124"/>
      <c r="T22" s="124"/>
    </row>
    <row r="23" spans="1:20" s="107" customFormat="1" x14ac:dyDescent="0.3">
      <c r="A23" s="115"/>
      <c r="B23" s="162"/>
      <c r="C23" s="139"/>
      <c r="D23" s="118" t="s">
        <v>29</v>
      </c>
      <c r="E23" s="119">
        <v>1</v>
      </c>
      <c r="F23" s="25" t="s">
        <v>8</v>
      </c>
      <c r="G23" s="121">
        <v>1200</v>
      </c>
      <c r="H23" s="42" t="s">
        <v>30</v>
      </c>
      <c r="I23" s="86">
        <f>E23*G23</f>
        <v>1200</v>
      </c>
      <c r="J23" s="123"/>
      <c r="K23" s="124"/>
      <c r="L23" s="124"/>
      <c r="M23" s="124"/>
      <c r="N23" s="124"/>
      <c r="O23" s="124"/>
      <c r="P23" s="124"/>
      <c r="Q23" s="124"/>
      <c r="R23" s="124"/>
      <c r="S23" s="124"/>
      <c r="T23" s="124"/>
    </row>
    <row r="24" spans="1:20" s="107" customFormat="1" ht="63.75" x14ac:dyDescent="0.3">
      <c r="A24" s="115"/>
      <c r="B24" s="162" t="s">
        <v>112</v>
      </c>
      <c r="C24" s="216" t="s">
        <v>131</v>
      </c>
      <c r="D24" s="118"/>
      <c r="E24" s="119"/>
      <c r="F24" s="25"/>
      <c r="G24" s="121"/>
      <c r="H24" s="42"/>
      <c r="I24" s="113"/>
      <c r="J24" s="123"/>
      <c r="K24" s="124"/>
      <c r="L24" s="124"/>
      <c r="M24" s="124"/>
      <c r="N24" s="124"/>
      <c r="O24" s="124"/>
      <c r="P24" s="124"/>
      <c r="Q24" s="124"/>
      <c r="R24" s="124"/>
      <c r="S24" s="124"/>
      <c r="T24" s="124"/>
    </row>
    <row r="25" spans="1:20" s="107" customFormat="1" x14ac:dyDescent="0.3">
      <c r="A25" s="115"/>
      <c r="B25" s="162"/>
      <c r="C25" s="139"/>
      <c r="D25" s="118" t="s">
        <v>29</v>
      </c>
      <c r="E25" s="119">
        <v>1</v>
      </c>
      <c r="F25" s="25" t="s">
        <v>8</v>
      </c>
      <c r="G25" s="121">
        <v>1200</v>
      </c>
      <c r="H25" s="42" t="s">
        <v>30</v>
      </c>
      <c r="I25" s="86">
        <f>E25*G25</f>
        <v>1200</v>
      </c>
      <c r="J25" s="123"/>
      <c r="K25" s="124"/>
      <c r="L25" s="124"/>
      <c r="M25" s="124"/>
      <c r="N25" s="124"/>
      <c r="O25" s="124"/>
      <c r="P25" s="124"/>
      <c r="Q25" s="124"/>
      <c r="R25" s="124"/>
      <c r="S25" s="124"/>
      <c r="T25" s="124"/>
    </row>
    <row r="26" spans="1:20" s="107" customFormat="1" ht="63.75" x14ac:dyDescent="0.3">
      <c r="A26" s="115"/>
      <c r="B26" s="162" t="s">
        <v>113</v>
      </c>
      <c r="C26" s="216" t="s">
        <v>132</v>
      </c>
      <c r="D26" s="118"/>
      <c r="E26" s="119"/>
      <c r="F26" s="25"/>
      <c r="G26" s="121"/>
      <c r="H26" s="42"/>
      <c r="I26" s="113"/>
      <c r="J26" s="123"/>
      <c r="K26" s="124"/>
      <c r="L26" s="124"/>
      <c r="M26" s="124"/>
      <c r="N26" s="124"/>
      <c r="O26" s="124"/>
      <c r="P26" s="124"/>
      <c r="Q26" s="124"/>
      <c r="R26" s="124"/>
      <c r="S26" s="124"/>
      <c r="T26" s="124"/>
    </row>
    <row r="27" spans="1:20" s="107" customFormat="1" x14ac:dyDescent="0.3">
      <c r="A27" s="115"/>
      <c r="B27" s="162"/>
      <c r="C27" s="139"/>
      <c r="D27" s="118" t="s">
        <v>29</v>
      </c>
      <c r="E27" s="119">
        <v>7</v>
      </c>
      <c r="F27" s="25" t="s">
        <v>8</v>
      </c>
      <c r="G27" s="121">
        <v>1450</v>
      </c>
      <c r="H27" s="42" t="s">
        <v>30</v>
      </c>
      <c r="I27" s="86">
        <f>E27*G27</f>
        <v>10150</v>
      </c>
      <c r="J27" s="123"/>
      <c r="K27" s="124"/>
      <c r="L27" s="124"/>
      <c r="M27" s="124"/>
      <c r="N27" s="124"/>
      <c r="O27" s="124"/>
      <c r="P27" s="124"/>
      <c r="Q27" s="124"/>
      <c r="R27" s="124"/>
      <c r="S27" s="124"/>
      <c r="T27" s="124"/>
    </row>
    <row r="28" spans="1:20" x14ac:dyDescent="0.3">
      <c r="A28" s="16"/>
      <c r="B28" s="240" t="s">
        <v>9</v>
      </c>
      <c r="C28" s="240"/>
      <c r="D28" s="240"/>
      <c r="E28" s="240"/>
      <c r="F28" s="240"/>
      <c r="G28" s="240"/>
      <c r="H28" s="240"/>
      <c r="I28" s="87"/>
      <c r="J28" s="17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x14ac:dyDescent="0.3">
      <c r="A29" s="16"/>
      <c r="B29" s="37"/>
      <c r="C29" s="52"/>
      <c r="D29" s="63"/>
      <c r="E29" s="99"/>
      <c r="F29" s="39"/>
      <c r="G29" s="77"/>
      <c r="H29" s="36"/>
      <c r="I29" s="109">
        <f>I11+I13+I27+I25+I23+I21+I19+I17+I15</f>
        <v>3618790</v>
      </c>
      <c r="J29" s="17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6.5" customHeight="1" x14ac:dyDescent="0.3">
      <c r="A30" s="16"/>
      <c r="B30" s="11"/>
      <c r="C30" s="53"/>
      <c r="D30" s="60"/>
      <c r="E30" s="96"/>
      <c r="F30" s="9"/>
      <c r="G30" s="74"/>
      <c r="H30" s="8"/>
      <c r="I30" s="85"/>
      <c r="J30" s="17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x14ac:dyDescent="0.3">
      <c r="A31" s="16"/>
      <c r="B31" s="33">
        <v>2</v>
      </c>
      <c r="C31" s="54" t="s">
        <v>10</v>
      </c>
      <c r="D31" s="62"/>
      <c r="E31" s="98"/>
      <c r="F31" s="25"/>
      <c r="G31" s="76"/>
      <c r="H31" s="26"/>
      <c r="I31" s="86"/>
      <c r="J31" s="17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247.5" customHeight="1" x14ac:dyDescent="0.3">
      <c r="A32" s="16"/>
      <c r="B32" s="24"/>
      <c r="C32" s="226" t="s">
        <v>133</v>
      </c>
      <c r="D32" s="234"/>
      <c r="E32" s="234"/>
      <c r="F32" s="234"/>
      <c r="G32" s="234"/>
      <c r="H32" s="234"/>
      <c r="I32" s="234"/>
      <c r="J32" s="17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s="107" customFormat="1" ht="118.5" customHeight="1" x14ac:dyDescent="0.3">
      <c r="A33" s="115"/>
      <c r="B33" s="116" t="s">
        <v>11</v>
      </c>
      <c r="C33" s="214" t="s">
        <v>134</v>
      </c>
      <c r="D33" s="120"/>
      <c r="E33" s="134"/>
      <c r="F33" s="134"/>
      <c r="G33" s="134"/>
      <c r="H33" s="134"/>
      <c r="I33" s="134"/>
      <c r="J33" s="123"/>
      <c r="K33" s="124"/>
      <c r="L33" s="124"/>
      <c r="M33" s="124"/>
      <c r="N33" s="124"/>
      <c r="O33" s="124"/>
      <c r="P33" s="124"/>
      <c r="Q33" s="124"/>
      <c r="R33" s="124"/>
      <c r="S33" s="124"/>
      <c r="T33" s="124"/>
    </row>
    <row r="34" spans="1:20" s="107" customFormat="1" x14ac:dyDescent="0.3">
      <c r="A34" s="115"/>
      <c r="B34" s="116"/>
      <c r="C34" s="117"/>
      <c r="D34" s="118" t="s">
        <v>45</v>
      </c>
      <c r="E34" s="192">
        <v>43</v>
      </c>
      <c r="F34" s="120" t="s">
        <v>13</v>
      </c>
      <c r="G34" s="163">
        <v>1040</v>
      </c>
      <c r="H34" s="129" t="s">
        <v>30</v>
      </c>
      <c r="I34" s="113">
        <f>E34*G34</f>
        <v>44720</v>
      </c>
      <c r="J34" s="123"/>
      <c r="K34" s="124"/>
    </row>
    <row r="35" spans="1:20" s="107" customFormat="1" ht="89.25" x14ac:dyDescent="0.3">
      <c r="A35" s="115"/>
      <c r="B35" s="116" t="s">
        <v>12</v>
      </c>
      <c r="C35" s="117" t="s">
        <v>135</v>
      </c>
      <c r="D35" s="120"/>
      <c r="E35" s="134"/>
      <c r="F35" s="134"/>
      <c r="G35" s="134"/>
      <c r="H35" s="134"/>
      <c r="I35" s="134"/>
      <c r="J35" s="123"/>
      <c r="K35" s="124"/>
      <c r="L35" s="124"/>
      <c r="M35" s="124"/>
      <c r="N35" s="124"/>
      <c r="O35" s="124"/>
      <c r="P35" s="124"/>
      <c r="Q35" s="124"/>
      <c r="R35" s="124"/>
      <c r="S35" s="124"/>
      <c r="T35" s="124"/>
    </row>
    <row r="36" spans="1:20" s="107" customFormat="1" x14ac:dyDescent="0.3">
      <c r="A36" s="115"/>
      <c r="B36" s="116"/>
      <c r="C36" s="117"/>
      <c r="D36" s="62" t="s">
        <v>14</v>
      </c>
      <c r="E36" s="192">
        <f>(1301-64.8)*1.3</f>
        <v>1607.0600000000002</v>
      </c>
      <c r="F36" s="120" t="s">
        <v>13</v>
      </c>
      <c r="G36" s="163">
        <v>812</v>
      </c>
      <c r="H36" s="129" t="s">
        <v>30</v>
      </c>
      <c r="I36" s="113">
        <f>E36*G36</f>
        <v>1304932.7200000002</v>
      </c>
      <c r="J36" s="123"/>
      <c r="K36" s="124"/>
    </row>
    <row r="37" spans="1:20" ht="17.25" customHeight="1" thickBot="1" x14ac:dyDescent="0.35">
      <c r="A37" s="18"/>
      <c r="B37" s="20"/>
      <c r="C37" s="40"/>
      <c r="D37" s="64"/>
      <c r="E37" s="100"/>
      <c r="F37" s="23"/>
      <c r="G37" s="78"/>
      <c r="H37" s="21"/>
      <c r="I37" s="88"/>
      <c r="J37" s="19"/>
      <c r="K37" s="2"/>
    </row>
    <row r="38" spans="1:20" ht="15.75" customHeight="1" thickTop="1" x14ac:dyDescent="0.3">
      <c r="A38" s="12"/>
      <c r="B38" s="13"/>
      <c r="C38" s="35"/>
      <c r="D38" s="59"/>
      <c r="E38" s="95"/>
      <c r="F38" s="22"/>
      <c r="G38" s="73"/>
      <c r="H38" s="14"/>
      <c r="I38" s="84"/>
      <c r="J38" s="15"/>
      <c r="K38" s="2"/>
    </row>
    <row r="39" spans="1:20" ht="15" customHeight="1" x14ac:dyDescent="0.3">
      <c r="A39" s="16"/>
      <c r="B39" s="31" t="s">
        <v>1</v>
      </c>
      <c r="C39" s="50" t="s">
        <v>2</v>
      </c>
      <c r="D39" s="61" t="s">
        <v>3</v>
      </c>
      <c r="E39" s="97" t="s">
        <v>4</v>
      </c>
      <c r="F39" s="32"/>
      <c r="G39" s="75" t="s">
        <v>5</v>
      </c>
      <c r="H39" s="32"/>
      <c r="I39" s="75" t="s">
        <v>6</v>
      </c>
      <c r="J39" s="17"/>
      <c r="K39" s="2"/>
    </row>
    <row r="40" spans="1:20" ht="89.25" x14ac:dyDescent="0.3">
      <c r="A40" s="16"/>
      <c r="B40" s="24" t="s">
        <v>46</v>
      </c>
      <c r="C40" s="215" t="s">
        <v>141</v>
      </c>
      <c r="D40" s="62"/>
      <c r="E40" s="119"/>
      <c r="F40" s="25"/>
      <c r="G40" s="76"/>
      <c r="H40" s="26"/>
      <c r="I40" s="86"/>
      <c r="J40" s="17"/>
      <c r="K40" s="2"/>
    </row>
    <row r="41" spans="1:20" x14ac:dyDescent="0.3">
      <c r="A41" s="16"/>
      <c r="B41" s="24"/>
      <c r="C41" s="159"/>
      <c r="D41" s="118" t="s">
        <v>142</v>
      </c>
      <c r="E41" s="193">
        <f>(1311*0.45)*1.3+1000</f>
        <v>1766.9349999999999</v>
      </c>
      <c r="F41" s="25" t="s">
        <v>8</v>
      </c>
      <c r="G41" s="164">
        <v>1248</v>
      </c>
      <c r="H41" s="42" t="s">
        <v>30</v>
      </c>
      <c r="I41" s="114">
        <f>E41*G41</f>
        <v>2205134.88</v>
      </c>
      <c r="J41" s="17"/>
      <c r="K41" s="2"/>
    </row>
    <row r="42" spans="1:20" ht="79.5" customHeight="1" x14ac:dyDescent="0.3">
      <c r="A42" s="16"/>
      <c r="B42" s="24" t="s">
        <v>47</v>
      </c>
      <c r="C42" s="198" t="s">
        <v>149</v>
      </c>
      <c r="D42" s="118"/>
      <c r="E42" s="194"/>
      <c r="F42" s="25"/>
      <c r="H42" s="26"/>
      <c r="I42" s="86"/>
      <c r="J42" s="17"/>
      <c r="K42" s="2"/>
    </row>
    <row r="43" spans="1:20" x14ac:dyDescent="0.3">
      <c r="A43" s="16"/>
      <c r="B43" s="24"/>
      <c r="C43" s="198"/>
      <c r="D43" s="118" t="s">
        <v>45</v>
      </c>
      <c r="E43" s="194">
        <f>(483.8)+1000</f>
        <v>1483.8</v>
      </c>
      <c r="F43" s="25" t="s">
        <v>8</v>
      </c>
      <c r="G43" s="164">
        <v>1800</v>
      </c>
      <c r="H43" s="42" t="s">
        <v>30</v>
      </c>
      <c r="I43" s="114">
        <f>E43*G43</f>
        <v>2670840</v>
      </c>
      <c r="J43" s="17"/>
      <c r="K43" s="2"/>
    </row>
    <row r="44" spans="1:20" ht="170.25" customHeight="1" x14ac:dyDescent="0.3">
      <c r="A44" s="16"/>
      <c r="B44" s="24" t="s">
        <v>83</v>
      </c>
      <c r="C44" s="215" t="s">
        <v>136</v>
      </c>
      <c r="D44" s="62"/>
      <c r="E44" s="194"/>
      <c r="F44" s="25"/>
      <c r="G44" s="76"/>
      <c r="H44" s="26"/>
      <c r="I44" s="86"/>
      <c r="J44" s="17"/>
      <c r="K44" s="2"/>
    </row>
    <row r="45" spans="1:20" x14ac:dyDescent="0.3">
      <c r="A45" s="16"/>
      <c r="B45" s="24"/>
      <c r="C45" s="34" t="s">
        <v>91</v>
      </c>
      <c r="D45" s="62" t="s">
        <v>14</v>
      </c>
      <c r="E45" s="194">
        <f>496.7+1000</f>
        <v>1496.7</v>
      </c>
      <c r="F45" s="25" t="s">
        <v>8</v>
      </c>
      <c r="G45" s="164">
        <v>4400</v>
      </c>
      <c r="H45" s="42" t="s">
        <v>30</v>
      </c>
      <c r="I45" s="114">
        <f>E45*G45</f>
        <v>6585480</v>
      </c>
      <c r="J45" s="17"/>
      <c r="K45" s="2"/>
    </row>
    <row r="46" spans="1:20" s="107" customFormat="1" ht="90" customHeight="1" x14ac:dyDescent="0.3">
      <c r="A46" s="115"/>
      <c r="B46" s="116" t="s">
        <v>84</v>
      </c>
      <c r="C46" s="139" t="s">
        <v>94</v>
      </c>
      <c r="D46" s="118"/>
      <c r="E46" s="193"/>
      <c r="F46" s="120"/>
      <c r="G46" s="121"/>
      <c r="H46" s="129"/>
      <c r="I46" s="113"/>
      <c r="J46" s="123"/>
      <c r="K46" s="124"/>
    </row>
    <row r="47" spans="1:20" x14ac:dyDescent="0.3">
      <c r="A47" s="16"/>
      <c r="B47" s="24"/>
      <c r="C47" s="112" t="s">
        <v>90</v>
      </c>
      <c r="D47" s="62" t="s">
        <v>14</v>
      </c>
      <c r="E47" s="194">
        <v>165.57</v>
      </c>
      <c r="F47" s="25" t="s">
        <v>8</v>
      </c>
      <c r="G47" s="164">
        <v>4400</v>
      </c>
      <c r="H47" s="42" t="s">
        <v>30</v>
      </c>
      <c r="I47" s="86">
        <f>E47*G47</f>
        <v>728508</v>
      </c>
      <c r="J47" s="17"/>
      <c r="K47" s="2"/>
    </row>
    <row r="48" spans="1:20" s="107" customFormat="1" x14ac:dyDescent="0.3">
      <c r="A48" s="115"/>
      <c r="B48" s="162" t="s">
        <v>85</v>
      </c>
      <c r="C48" s="139" t="s">
        <v>86</v>
      </c>
      <c r="D48" s="118"/>
      <c r="E48" s="119"/>
      <c r="F48" s="25"/>
      <c r="G48" s="121"/>
      <c r="H48" s="42"/>
      <c r="I48" s="113"/>
      <c r="J48" s="123"/>
      <c r="K48" s="124"/>
      <c r="L48" s="124"/>
      <c r="M48" s="124"/>
      <c r="N48" s="124"/>
      <c r="O48" s="124"/>
      <c r="P48" s="124"/>
      <c r="Q48" s="124"/>
      <c r="R48" s="124"/>
      <c r="S48" s="124"/>
      <c r="T48" s="124"/>
    </row>
    <row r="49" spans="1:20" s="107" customFormat="1" x14ac:dyDescent="0.3">
      <c r="A49" s="115"/>
      <c r="B49" s="162"/>
      <c r="C49" s="139"/>
      <c r="D49" s="118" t="s">
        <v>45</v>
      </c>
      <c r="E49" s="193">
        <v>307.35000000000002</v>
      </c>
      <c r="F49" s="25" t="s">
        <v>8</v>
      </c>
      <c r="G49" s="121">
        <v>400</v>
      </c>
      <c r="H49" s="42" t="s">
        <v>30</v>
      </c>
      <c r="I49" s="86">
        <f>E49*G49</f>
        <v>122940.00000000001</v>
      </c>
      <c r="J49" s="123"/>
      <c r="K49" s="124"/>
      <c r="L49" s="124"/>
      <c r="M49" s="124"/>
      <c r="N49" s="124"/>
      <c r="O49" s="124"/>
      <c r="P49" s="124"/>
      <c r="Q49" s="124"/>
      <c r="R49" s="124"/>
      <c r="S49" s="124"/>
      <c r="T49" s="124"/>
    </row>
    <row r="50" spans="1:20" s="107" customFormat="1" ht="63.75" x14ac:dyDescent="0.3">
      <c r="A50" s="115"/>
      <c r="B50" s="162" t="s">
        <v>124</v>
      </c>
      <c r="C50" s="213" t="s">
        <v>125</v>
      </c>
      <c r="D50" s="118"/>
      <c r="E50" s="119"/>
      <c r="F50" s="25"/>
      <c r="G50" s="121"/>
      <c r="H50" s="42"/>
      <c r="I50" s="113"/>
      <c r="J50" s="123"/>
      <c r="K50" s="124"/>
      <c r="L50" s="124"/>
      <c r="M50" s="124"/>
      <c r="N50" s="124"/>
      <c r="O50" s="124"/>
      <c r="P50" s="124"/>
      <c r="Q50" s="124"/>
      <c r="R50" s="124"/>
      <c r="S50" s="124"/>
      <c r="T50" s="124"/>
    </row>
    <row r="51" spans="1:20" s="107" customFormat="1" x14ac:dyDescent="0.3">
      <c r="A51" s="115"/>
      <c r="B51" s="162"/>
      <c r="C51" s="139"/>
      <c r="D51" s="62" t="s">
        <v>14</v>
      </c>
      <c r="E51" s="193">
        <v>0.51</v>
      </c>
      <c r="F51" s="25" t="s">
        <v>8</v>
      </c>
      <c r="G51" s="164">
        <v>6500</v>
      </c>
      <c r="H51" s="42" t="s">
        <v>30</v>
      </c>
      <c r="I51" s="86">
        <f>E51*G51</f>
        <v>3315</v>
      </c>
      <c r="J51" s="123"/>
      <c r="K51" s="124"/>
      <c r="L51" s="124"/>
      <c r="M51" s="124"/>
      <c r="N51" s="124"/>
      <c r="O51" s="124"/>
      <c r="P51" s="124"/>
      <c r="Q51" s="124"/>
      <c r="R51" s="124"/>
      <c r="S51" s="124"/>
      <c r="T51" s="124"/>
    </row>
    <row r="52" spans="1:20" x14ac:dyDescent="0.3">
      <c r="A52" s="16"/>
      <c r="B52" s="243" t="s">
        <v>15</v>
      </c>
      <c r="C52" s="243"/>
      <c r="D52" s="243"/>
      <c r="E52" s="243"/>
      <c r="F52" s="243"/>
      <c r="G52" s="243"/>
      <c r="H52" s="243"/>
      <c r="I52" s="87"/>
      <c r="J52" s="17"/>
      <c r="K52" s="2"/>
    </row>
    <row r="53" spans="1:20" x14ac:dyDescent="0.3">
      <c r="A53" s="16"/>
      <c r="B53" s="37"/>
      <c r="C53" s="38"/>
      <c r="D53" s="63"/>
      <c r="E53" s="99"/>
      <c r="F53" s="39"/>
      <c r="G53" s="77"/>
      <c r="H53" s="36"/>
      <c r="I53" s="109">
        <f>I45+I47+I34+I36+I41+I49+I43+I51</f>
        <v>13665870.600000001</v>
      </c>
      <c r="J53" s="17"/>
      <c r="K53" s="2"/>
    </row>
    <row r="54" spans="1:20" s="107" customFormat="1" x14ac:dyDescent="0.3">
      <c r="A54" s="115"/>
      <c r="B54" s="166"/>
      <c r="C54" s="167"/>
      <c r="D54" s="168"/>
      <c r="E54" s="169"/>
      <c r="F54" s="170"/>
      <c r="G54" s="171"/>
      <c r="H54" s="172"/>
      <c r="I54" s="173"/>
      <c r="J54" s="123"/>
      <c r="K54" s="124"/>
    </row>
    <row r="55" spans="1:20" s="107" customFormat="1" x14ac:dyDescent="0.3">
      <c r="A55" s="115"/>
      <c r="B55" s="166"/>
      <c r="C55" s="167"/>
      <c r="D55" s="168"/>
      <c r="E55" s="169"/>
      <c r="F55" s="170"/>
      <c r="G55" s="171"/>
      <c r="H55" s="172"/>
      <c r="I55" s="173"/>
      <c r="J55" s="123"/>
      <c r="K55" s="124"/>
    </row>
    <row r="56" spans="1:20" x14ac:dyDescent="0.3">
      <c r="A56" s="16"/>
      <c r="B56" s="31" t="s">
        <v>1</v>
      </c>
      <c r="C56" s="50" t="s">
        <v>2</v>
      </c>
      <c r="D56" s="61" t="s">
        <v>3</v>
      </c>
      <c r="E56" s="97" t="s">
        <v>4</v>
      </c>
      <c r="F56" s="32"/>
      <c r="G56" s="75" t="s">
        <v>5</v>
      </c>
      <c r="H56" s="32"/>
      <c r="I56" s="75" t="s">
        <v>6</v>
      </c>
      <c r="J56" s="17"/>
      <c r="K56" s="2"/>
    </row>
    <row r="57" spans="1:20" x14ac:dyDescent="0.3">
      <c r="A57" s="16"/>
      <c r="B57" s="33">
        <v>3</v>
      </c>
      <c r="C57" s="51" t="s">
        <v>16</v>
      </c>
      <c r="D57" s="62"/>
      <c r="E57" s="98"/>
      <c r="F57" s="25"/>
      <c r="G57" s="76"/>
      <c r="H57" s="26"/>
      <c r="I57" s="86"/>
      <c r="J57" s="17"/>
      <c r="K57" s="2"/>
    </row>
    <row r="58" spans="1:20" ht="226.5" customHeight="1" x14ac:dyDescent="0.3">
      <c r="A58" s="16"/>
      <c r="B58" s="24"/>
      <c r="C58" s="226" t="s">
        <v>137</v>
      </c>
      <c r="D58" s="234"/>
      <c r="E58" s="234"/>
      <c r="F58" s="234"/>
      <c r="G58" s="234"/>
      <c r="H58" s="234"/>
      <c r="I58" s="234"/>
      <c r="J58" s="17"/>
      <c r="K58" s="2"/>
    </row>
    <row r="59" spans="1:20" ht="82.5" customHeight="1" x14ac:dyDescent="0.3">
      <c r="A59" s="16"/>
      <c r="B59" s="24" t="s">
        <v>17</v>
      </c>
      <c r="C59" s="34" t="s">
        <v>92</v>
      </c>
      <c r="D59" s="62"/>
      <c r="E59" s="98"/>
      <c r="F59" s="25"/>
      <c r="G59" s="76"/>
      <c r="H59" s="26"/>
      <c r="I59" s="86"/>
      <c r="J59" s="17"/>
      <c r="K59" s="2"/>
    </row>
    <row r="60" spans="1:20" x14ac:dyDescent="0.3">
      <c r="A60" s="16"/>
      <c r="B60" s="24"/>
      <c r="C60" s="199" t="s">
        <v>93</v>
      </c>
      <c r="D60" s="62" t="s">
        <v>26</v>
      </c>
      <c r="E60" s="194">
        <v>451</v>
      </c>
      <c r="F60" s="25" t="s">
        <v>8</v>
      </c>
      <c r="G60" s="164">
        <v>2800</v>
      </c>
      <c r="H60" s="42" t="s">
        <v>30</v>
      </c>
      <c r="I60" s="86">
        <f>G60*E60</f>
        <v>1262800</v>
      </c>
      <c r="J60" s="17"/>
      <c r="K60" s="2"/>
    </row>
    <row r="61" spans="1:20" x14ac:dyDescent="0.3">
      <c r="A61" s="16"/>
      <c r="B61" s="24"/>
      <c r="C61" s="34" t="s">
        <v>99</v>
      </c>
      <c r="D61" s="62" t="s">
        <v>26</v>
      </c>
      <c r="E61" s="194">
        <f>(311.24+46.74)</f>
        <v>357.98</v>
      </c>
      <c r="F61" s="25" t="s">
        <v>8</v>
      </c>
      <c r="G61" s="164">
        <v>2000</v>
      </c>
      <c r="H61" s="42" t="s">
        <v>30</v>
      </c>
      <c r="I61" s="86">
        <f>G61*E61</f>
        <v>715960</v>
      </c>
      <c r="J61" s="17"/>
      <c r="K61" s="2"/>
    </row>
    <row r="62" spans="1:20" s="107" customFormat="1" ht="138.75" customHeight="1" x14ac:dyDescent="0.3">
      <c r="A62" s="115"/>
      <c r="B62" s="116" t="s">
        <v>55</v>
      </c>
      <c r="C62" s="117" t="s">
        <v>69</v>
      </c>
      <c r="D62" s="118"/>
      <c r="E62" s="193"/>
      <c r="F62" s="120"/>
      <c r="G62" s="121"/>
      <c r="H62" s="122"/>
      <c r="I62" s="113"/>
      <c r="J62" s="123"/>
      <c r="K62" s="124"/>
    </row>
    <row r="63" spans="1:20" s="107" customFormat="1" ht="18.75" customHeight="1" x14ac:dyDescent="0.3">
      <c r="A63" s="115"/>
      <c r="B63" s="116"/>
      <c r="C63" s="117" t="s">
        <v>61</v>
      </c>
      <c r="D63" s="62" t="s">
        <v>14</v>
      </c>
      <c r="E63" s="194">
        <v>6.5</v>
      </c>
      <c r="F63" s="25" t="s">
        <v>8</v>
      </c>
      <c r="G63" s="164">
        <v>24000</v>
      </c>
      <c r="H63" s="42" t="s">
        <v>30</v>
      </c>
      <c r="I63" s="86">
        <f t="shared" ref="I63:I64" si="0">G63*E63</f>
        <v>156000</v>
      </c>
      <c r="J63" s="123"/>
      <c r="K63" s="124"/>
    </row>
    <row r="64" spans="1:20" s="107" customFormat="1" ht="18.75" customHeight="1" x14ac:dyDescent="0.3">
      <c r="A64" s="115"/>
      <c r="B64" s="116"/>
      <c r="C64" s="117" t="s">
        <v>62</v>
      </c>
      <c r="D64" s="62" t="s">
        <v>14</v>
      </c>
      <c r="E64" s="194">
        <v>0.62</v>
      </c>
      <c r="F64" s="25" t="s">
        <v>8</v>
      </c>
      <c r="G64" s="164">
        <v>24000</v>
      </c>
      <c r="H64" s="42" t="s">
        <v>30</v>
      </c>
      <c r="I64" s="86">
        <f t="shared" si="0"/>
        <v>14880</v>
      </c>
      <c r="J64" s="123"/>
      <c r="K64" s="124"/>
    </row>
    <row r="65" spans="1:11" x14ac:dyDescent="0.3">
      <c r="A65" s="16"/>
      <c r="B65" s="24"/>
      <c r="C65" s="198" t="s">
        <v>63</v>
      </c>
      <c r="D65" s="62" t="s">
        <v>14</v>
      </c>
      <c r="E65" s="194">
        <v>2.88</v>
      </c>
      <c r="F65" s="25" t="s">
        <v>8</v>
      </c>
      <c r="G65" s="164">
        <v>24000</v>
      </c>
      <c r="H65" s="42" t="s">
        <v>30</v>
      </c>
      <c r="I65" s="86">
        <f>G65*E65</f>
        <v>69120</v>
      </c>
      <c r="J65" s="17"/>
      <c r="K65" s="2"/>
    </row>
    <row r="66" spans="1:11" x14ac:dyDescent="0.3">
      <c r="A66" s="16"/>
      <c r="B66" s="24"/>
      <c r="C66" s="199" t="s">
        <v>72</v>
      </c>
      <c r="D66" s="62" t="s">
        <v>14</v>
      </c>
      <c r="E66" s="194">
        <v>2.88</v>
      </c>
      <c r="F66" s="25" t="s">
        <v>8</v>
      </c>
      <c r="G66" s="164">
        <v>24000</v>
      </c>
      <c r="H66" s="42" t="s">
        <v>30</v>
      </c>
      <c r="I66" s="86">
        <f>G66*E66</f>
        <v>69120</v>
      </c>
      <c r="J66" s="17"/>
      <c r="K66" s="2"/>
    </row>
    <row r="67" spans="1:11" x14ac:dyDescent="0.3">
      <c r="A67" s="16"/>
      <c r="B67" s="24"/>
      <c r="C67" s="198" t="s">
        <v>70</v>
      </c>
      <c r="D67" s="62" t="s">
        <v>14</v>
      </c>
      <c r="E67" s="194">
        <v>0.76</v>
      </c>
      <c r="F67" s="25" t="s">
        <v>8</v>
      </c>
      <c r="G67" s="164">
        <v>24000</v>
      </c>
      <c r="H67" s="42" t="s">
        <v>30</v>
      </c>
      <c r="I67" s="86">
        <f>G67*E67</f>
        <v>18240</v>
      </c>
      <c r="J67" s="17"/>
      <c r="K67" s="2"/>
    </row>
    <row r="68" spans="1:11" ht="119.25" customHeight="1" x14ac:dyDescent="0.3">
      <c r="A68" s="16"/>
      <c r="B68" s="24" t="s">
        <v>18</v>
      </c>
      <c r="C68" s="199" t="s">
        <v>76</v>
      </c>
      <c r="D68" s="62"/>
      <c r="E68" s="194"/>
      <c r="F68" s="25"/>
      <c r="G68" s="164"/>
      <c r="H68" s="42"/>
      <c r="I68" s="86"/>
      <c r="J68" s="17"/>
      <c r="K68" s="2"/>
    </row>
    <row r="69" spans="1:11" x14ac:dyDescent="0.3">
      <c r="A69" s="16"/>
      <c r="B69" s="24"/>
      <c r="C69" s="199" t="s">
        <v>71</v>
      </c>
      <c r="D69" s="62" t="s">
        <v>14</v>
      </c>
      <c r="E69" s="194">
        <v>14.35</v>
      </c>
      <c r="F69" s="25" t="s">
        <v>8</v>
      </c>
      <c r="G69" s="164">
        <v>24000</v>
      </c>
      <c r="H69" s="42" t="s">
        <v>30</v>
      </c>
      <c r="I69" s="86">
        <f>G69*E69</f>
        <v>344400</v>
      </c>
      <c r="J69" s="17"/>
      <c r="K69" s="2"/>
    </row>
    <row r="70" spans="1:11" x14ac:dyDescent="0.3">
      <c r="A70" s="1"/>
      <c r="B70" s="244" t="s">
        <v>19</v>
      </c>
      <c r="C70" s="244"/>
      <c r="D70" s="244"/>
      <c r="E70" s="244"/>
      <c r="F70" s="244"/>
      <c r="G70" s="244"/>
      <c r="H70" s="244"/>
      <c r="I70" s="90"/>
      <c r="J70" s="3"/>
    </row>
    <row r="71" spans="1:11" x14ac:dyDescent="0.3">
      <c r="A71" s="1"/>
      <c r="B71" s="29"/>
      <c r="C71" s="56"/>
      <c r="D71" s="66"/>
      <c r="E71" s="103"/>
      <c r="F71" s="30"/>
      <c r="G71" s="80"/>
      <c r="H71" s="28"/>
      <c r="I71" s="110">
        <f>I61+I64+I65+I67+I69+I63+I66+I60</f>
        <v>2650520</v>
      </c>
      <c r="J71" s="3"/>
    </row>
    <row r="72" spans="1:11" s="107" customFormat="1" x14ac:dyDescent="0.3">
      <c r="A72" s="125"/>
      <c r="B72" s="174"/>
      <c r="C72" s="175"/>
      <c r="D72" s="176"/>
      <c r="E72" s="177"/>
      <c r="F72" s="178"/>
      <c r="G72" s="179"/>
      <c r="H72" s="180"/>
      <c r="I72" s="181"/>
      <c r="J72" s="126"/>
    </row>
    <row r="73" spans="1:11" s="107" customFormat="1" x14ac:dyDescent="0.3">
      <c r="A73" s="125"/>
      <c r="B73" s="174"/>
      <c r="C73" s="175"/>
      <c r="D73" s="176"/>
      <c r="E73" s="177"/>
      <c r="F73" s="178"/>
      <c r="G73" s="179"/>
      <c r="H73" s="180"/>
      <c r="I73" s="181"/>
      <c r="J73" s="126"/>
    </row>
    <row r="74" spans="1:11" x14ac:dyDescent="0.3">
      <c r="A74" s="1"/>
      <c r="B74" s="31" t="s">
        <v>1</v>
      </c>
      <c r="C74" s="50" t="s">
        <v>2</v>
      </c>
      <c r="D74" s="61" t="s">
        <v>3</v>
      </c>
      <c r="E74" s="97" t="s">
        <v>4</v>
      </c>
      <c r="F74" s="32"/>
      <c r="G74" s="75" t="s">
        <v>5</v>
      </c>
      <c r="H74" s="32"/>
      <c r="I74" s="75" t="s">
        <v>6</v>
      </c>
      <c r="J74" s="3"/>
    </row>
    <row r="75" spans="1:11" s="107" customFormat="1" x14ac:dyDescent="0.25">
      <c r="A75" s="125"/>
      <c r="B75" s="140">
        <v>4</v>
      </c>
      <c r="C75" s="141" t="s">
        <v>20</v>
      </c>
      <c r="D75" s="135"/>
      <c r="E75" s="128"/>
      <c r="F75" s="129"/>
      <c r="G75" s="130"/>
      <c r="H75" s="136"/>
      <c r="I75" s="131"/>
      <c r="J75" s="126"/>
    </row>
    <row r="76" spans="1:11" ht="38.25" x14ac:dyDescent="0.3">
      <c r="A76" s="1"/>
      <c r="B76" s="24" t="s">
        <v>21</v>
      </c>
      <c r="C76" s="44" t="s">
        <v>56</v>
      </c>
      <c r="D76" s="62"/>
      <c r="E76" s="98"/>
      <c r="F76" s="25"/>
      <c r="G76" s="76"/>
      <c r="H76" s="26"/>
      <c r="I76" s="86"/>
      <c r="J76" s="3"/>
    </row>
    <row r="77" spans="1:11" x14ac:dyDescent="0.3">
      <c r="A77" s="1"/>
      <c r="B77" s="24"/>
      <c r="C77" s="34"/>
      <c r="D77" s="62" t="s">
        <v>22</v>
      </c>
      <c r="E77" s="194">
        <f>(E63+E64+E65+E66+E67+E69)*120</f>
        <v>3358.7999999999997</v>
      </c>
      <c r="F77" s="25" t="s">
        <v>8</v>
      </c>
      <c r="G77" s="76">
        <v>180</v>
      </c>
      <c r="H77" s="42" t="s">
        <v>30</v>
      </c>
      <c r="I77" s="86">
        <f>E77*G77</f>
        <v>604584</v>
      </c>
      <c r="J77" s="3"/>
    </row>
    <row r="78" spans="1:11" x14ac:dyDescent="0.3">
      <c r="A78" s="1"/>
      <c r="B78" s="244" t="s">
        <v>23</v>
      </c>
      <c r="C78" s="244"/>
      <c r="D78" s="244"/>
      <c r="E78" s="244"/>
      <c r="F78" s="244"/>
      <c r="G78" s="244"/>
      <c r="H78" s="244"/>
      <c r="I78" s="90"/>
      <c r="J78" s="3"/>
    </row>
    <row r="79" spans="1:11" x14ac:dyDescent="0.3">
      <c r="A79" s="1"/>
      <c r="B79" s="29"/>
      <c r="C79" s="56"/>
      <c r="D79" s="66"/>
      <c r="E79" s="103"/>
      <c r="F79" s="30"/>
      <c r="G79" s="80"/>
      <c r="H79" s="28"/>
      <c r="I79" s="110">
        <f>I77</f>
        <v>604584</v>
      </c>
      <c r="J79" s="3"/>
    </row>
    <row r="80" spans="1:11" x14ac:dyDescent="0.25">
      <c r="A80" s="1"/>
      <c r="B80" s="71"/>
      <c r="C80" s="53"/>
      <c r="D80" s="67"/>
      <c r="E80" s="104"/>
      <c r="F80" s="7"/>
      <c r="G80" s="81"/>
      <c r="H80" s="2"/>
      <c r="I80" s="91"/>
      <c r="J80" s="3"/>
    </row>
    <row r="81" spans="1:10" x14ac:dyDescent="0.25">
      <c r="A81" s="1"/>
      <c r="B81" s="142"/>
      <c r="C81" s="143"/>
      <c r="D81" s="144"/>
      <c r="E81" s="145"/>
      <c r="F81" s="146"/>
      <c r="G81" s="147"/>
      <c r="H81" s="146"/>
      <c r="I81" s="148"/>
      <c r="J81" s="3"/>
    </row>
    <row r="82" spans="1:10" x14ac:dyDescent="0.25">
      <c r="A82" s="1"/>
      <c r="B82" s="58">
        <v>5</v>
      </c>
      <c r="C82" s="133" t="s">
        <v>31</v>
      </c>
      <c r="D82" s="47"/>
      <c r="E82" s="105"/>
      <c r="F82" s="42"/>
      <c r="G82" s="82"/>
      <c r="H82" s="43"/>
      <c r="I82" s="92"/>
      <c r="J82" s="3"/>
    </row>
    <row r="83" spans="1:10" ht="131.25" customHeight="1" x14ac:dyDescent="0.25">
      <c r="A83" s="1"/>
      <c r="B83" s="72" t="s">
        <v>24</v>
      </c>
      <c r="C83" s="45" t="s">
        <v>98</v>
      </c>
      <c r="D83" s="47"/>
      <c r="E83" s="105"/>
      <c r="F83" s="42"/>
      <c r="G83" s="82"/>
      <c r="H83" s="43"/>
      <c r="I83" s="92"/>
      <c r="J83" s="3"/>
    </row>
    <row r="84" spans="1:10" x14ac:dyDescent="0.25">
      <c r="A84" s="1"/>
      <c r="B84" s="72"/>
      <c r="C84" s="139" t="s">
        <v>64</v>
      </c>
      <c r="D84" s="47" t="s">
        <v>26</v>
      </c>
      <c r="E84" s="195">
        <v>75</v>
      </c>
      <c r="F84" s="205" t="s">
        <v>8</v>
      </c>
      <c r="G84" s="161">
        <v>10200</v>
      </c>
      <c r="H84" s="41" t="s">
        <v>30</v>
      </c>
      <c r="I84" s="92">
        <f>G84*E84</f>
        <v>765000</v>
      </c>
      <c r="J84" s="3"/>
    </row>
    <row r="85" spans="1:10" x14ac:dyDescent="0.25">
      <c r="A85" s="1"/>
      <c r="B85" s="72"/>
      <c r="C85" s="69"/>
      <c r="D85" s="47"/>
      <c r="E85" s="105"/>
      <c r="F85" s="42"/>
      <c r="G85" s="82"/>
      <c r="H85" s="41"/>
      <c r="I85" s="92"/>
      <c r="J85" s="3"/>
    </row>
    <row r="86" spans="1:10" x14ac:dyDescent="0.25">
      <c r="A86" s="1"/>
      <c r="B86" s="247" t="s">
        <v>32</v>
      </c>
      <c r="C86" s="248"/>
      <c r="D86" s="248"/>
      <c r="E86" s="248"/>
      <c r="F86" s="248"/>
      <c r="G86" s="248"/>
      <c r="H86" s="249"/>
      <c r="I86" s="93"/>
      <c r="J86" s="3"/>
    </row>
    <row r="87" spans="1:10" x14ac:dyDescent="0.25">
      <c r="A87" s="1"/>
      <c r="B87" s="247"/>
      <c r="C87" s="248"/>
      <c r="D87" s="248"/>
      <c r="E87" s="248"/>
      <c r="F87" s="248"/>
      <c r="G87" s="248"/>
      <c r="H87" s="249"/>
      <c r="I87" s="111">
        <f>I84</f>
        <v>765000</v>
      </c>
      <c r="J87" s="3"/>
    </row>
    <row r="88" spans="1:10" ht="17.25" thickBot="1" x14ac:dyDescent="0.3">
      <c r="A88" s="4"/>
      <c r="B88" s="70"/>
      <c r="C88" s="55"/>
      <c r="D88" s="65"/>
      <c r="E88" s="101"/>
      <c r="F88" s="27"/>
      <c r="G88" s="79"/>
      <c r="H88" s="5"/>
      <c r="I88" s="89"/>
      <c r="J88" s="6"/>
    </row>
    <row r="89" spans="1:10" ht="17.25" thickTop="1" x14ac:dyDescent="0.25">
      <c r="A89" s="1"/>
      <c r="B89" s="71"/>
      <c r="C89" s="53"/>
      <c r="D89" s="67"/>
      <c r="E89" s="104"/>
      <c r="F89" s="7"/>
      <c r="G89" s="81"/>
      <c r="H89" s="2"/>
      <c r="I89" s="91"/>
      <c r="J89" s="3"/>
    </row>
    <row r="90" spans="1:10" x14ac:dyDescent="0.25">
      <c r="A90" s="1"/>
      <c r="B90" s="31" t="s">
        <v>1</v>
      </c>
      <c r="C90" s="50" t="s">
        <v>2</v>
      </c>
      <c r="D90" s="61" t="s">
        <v>3</v>
      </c>
      <c r="E90" s="102" t="s">
        <v>4</v>
      </c>
      <c r="F90" s="32"/>
      <c r="G90" s="75" t="s">
        <v>5</v>
      </c>
      <c r="H90" s="32"/>
      <c r="I90" s="75" t="s">
        <v>6</v>
      </c>
      <c r="J90" s="3"/>
    </row>
    <row r="91" spans="1:10" x14ac:dyDescent="0.25">
      <c r="A91" s="1"/>
      <c r="B91" s="58">
        <v>6</v>
      </c>
      <c r="C91" s="224" t="s">
        <v>33</v>
      </c>
      <c r="D91" s="225"/>
      <c r="E91" s="225"/>
      <c r="F91" s="225"/>
      <c r="G91" s="225"/>
      <c r="H91" s="225"/>
      <c r="I91" s="225"/>
      <c r="J91" s="3"/>
    </row>
    <row r="92" spans="1:10" ht="101.25" customHeight="1" x14ac:dyDescent="0.25">
      <c r="A92" s="1"/>
      <c r="B92" s="72"/>
      <c r="C92" s="226" t="s">
        <v>138</v>
      </c>
      <c r="D92" s="225"/>
      <c r="E92" s="225"/>
      <c r="F92" s="225"/>
      <c r="G92" s="225"/>
      <c r="H92" s="225"/>
      <c r="I92" s="225"/>
      <c r="J92" s="3"/>
    </row>
    <row r="93" spans="1:10" ht="130.5" customHeight="1" x14ac:dyDescent="0.25">
      <c r="A93" s="1"/>
      <c r="B93" s="72" t="s">
        <v>25</v>
      </c>
      <c r="C93" s="117" t="s">
        <v>54</v>
      </c>
      <c r="D93" s="47"/>
      <c r="E93" s="195"/>
      <c r="F93" s="42"/>
      <c r="G93" s="82"/>
      <c r="H93" s="43"/>
      <c r="I93" s="92"/>
      <c r="J93" s="3"/>
    </row>
    <row r="94" spans="1:10" ht="38.25" x14ac:dyDescent="0.25">
      <c r="A94" s="1"/>
      <c r="B94" s="72"/>
      <c r="C94" s="215" t="s">
        <v>139</v>
      </c>
      <c r="D94" s="118" t="s">
        <v>45</v>
      </c>
      <c r="E94" s="195">
        <f>(1677-64.81)</f>
        <v>1612.19</v>
      </c>
      <c r="F94" s="205" t="s">
        <v>8</v>
      </c>
      <c r="G94" s="165">
        <f>2557-364.32641313989</f>
        <v>2192.6735868601099</v>
      </c>
      <c r="H94" s="41" t="s">
        <v>30</v>
      </c>
      <c r="I94" s="92">
        <f t="shared" ref="I94:I95" si="1">G94*E94</f>
        <v>3535006.4300000006</v>
      </c>
      <c r="J94" s="3"/>
    </row>
    <row r="95" spans="1:10" x14ac:dyDescent="0.25">
      <c r="A95" s="1"/>
      <c r="B95" s="72"/>
      <c r="C95" s="210" t="s">
        <v>150</v>
      </c>
      <c r="D95" s="118" t="s">
        <v>45</v>
      </c>
      <c r="E95" s="195">
        <v>691</v>
      </c>
      <c r="F95" s="205" t="s">
        <v>8</v>
      </c>
      <c r="G95" s="165">
        <f>1350*1.5</f>
        <v>2025</v>
      </c>
      <c r="H95" s="41" t="s">
        <v>30</v>
      </c>
      <c r="I95" s="92">
        <f t="shared" si="1"/>
        <v>1399275</v>
      </c>
      <c r="J95" s="3"/>
    </row>
    <row r="96" spans="1:10" x14ac:dyDescent="0.25">
      <c r="A96" s="1"/>
      <c r="B96" s="72"/>
      <c r="C96" s="160" t="s">
        <v>151</v>
      </c>
      <c r="D96" s="118" t="s">
        <v>45</v>
      </c>
      <c r="E96" s="195">
        <v>94.4</v>
      </c>
      <c r="F96" s="205" t="s">
        <v>8</v>
      </c>
      <c r="G96" s="165">
        <f>1550*1.5</f>
        <v>2325</v>
      </c>
      <c r="H96" s="41" t="s">
        <v>30</v>
      </c>
      <c r="I96" s="92">
        <f>G96*E96</f>
        <v>219480</v>
      </c>
      <c r="J96" s="3"/>
    </row>
    <row r="97" spans="1:10" ht="53.25" customHeight="1" x14ac:dyDescent="0.25">
      <c r="A97" s="1"/>
      <c r="B97" s="72" t="s">
        <v>65</v>
      </c>
      <c r="C97" s="117" t="s">
        <v>152</v>
      </c>
      <c r="D97" s="47"/>
      <c r="E97" s="195"/>
      <c r="F97" s="42"/>
      <c r="G97" s="82"/>
      <c r="H97" s="43"/>
      <c r="I97" s="92"/>
      <c r="J97" s="3"/>
    </row>
    <row r="98" spans="1:10" x14ac:dyDescent="0.25">
      <c r="A98" s="1"/>
      <c r="B98" s="72"/>
      <c r="C98" s="160"/>
      <c r="D98" s="118" t="s">
        <v>45</v>
      </c>
      <c r="E98" s="195">
        <f>(307.35+64.81)</f>
        <v>372.16</v>
      </c>
      <c r="F98" s="205" t="s">
        <v>8</v>
      </c>
      <c r="G98" s="165">
        <v>3200</v>
      </c>
      <c r="H98" s="41" t="s">
        <v>30</v>
      </c>
      <c r="I98" s="92">
        <f>G98*E98</f>
        <v>1190912</v>
      </c>
      <c r="J98" s="3"/>
    </row>
    <row r="99" spans="1:10" ht="89.25" customHeight="1" x14ac:dyDescent="0.25">
      <c r="A99" s="1"/>
      <c r="B99" s="72" t="s">
        <v>96</v>
      </c>
      <c r="C99" s="117" t="s">
        <v>97</v>
      </c>
      <c r="D99" s="47"/>
      <c r="E99" s="195"/>
      <c r="F99" s="42"/>
      <c r="G99" s="82"/>
      <c r="H99" s="43"/>
      <c r="I99" s="92"/>
      <c r="J99" s="3"/>
    </row>
    <row r="100" spans="1:10" x14ac:dyDescent="0.25">
      <c r="A100" s="1"/>
      <c r="B100" s="72"/>
      <c r="C100" s="200"/>
      <c r="D100" s="118" t="s">
        <v>26</v>
      </c>
      <c r="E100" s="195">
        <v>310</v>
      </c>
      <c r="F100" s="205" t="s">
        <v>8</v>
      </c>
      <c r="G100" s="165">
        <v>16000</v>
      </c>
      <c r="H100" s="41" t="s">
        <v>30</v>
      </c>
      <c r="I100" s="92">
        <f>G100*E100</f>
        <v>4960000</v>
      </c>
      <c r="J100" s="3"/>
    </row>
    <row r="101" spans="1:10" x14ac:dyDescent="0.25">
      <c r="A101" s="1"/>
      <c r="B101" s="227" t="s">
        <v>34</v>
      </c>
      <c r="C101" s="227"/>
      <c r="D101" s="227"/>
      <c r="E101" s="227"/>
      <c r="F101" s="227"/>
      <c r="G101" s="227"/>
      <c r="H101" s="227"/>
      <c r="I101" s="93"/>
      <c r="J101" s="3"/>
    </row>
    <row r="102" spans="1:10" x14ac:dyDescent="0.25">
      <c r="A102" s="1"/>
      <c r="B102" s="227"/>
      <c r="C102" s="227"/>
      <c r="D102" s="227"/>
      <c r="E102" s="227"/>
      <c r="F102" s="227"/>
      <c r="G102" s="227"/>
      <c r="H102" s="227"/>
      <c r="I102" s="111">
        <f>I98+I96+I95+I94+I100</f>
        <v>11304673.43</v>
      </c>
      <c r="J102" s="3"/>
    </row>
    <row r="103" spans="1:10" x14ac:dyDescent="0.25">
      <c r="A103" s="1"/>
      <c r="B103" s="71"/>
      <c r="C103" s="53"/>
      <c r="D103" s="67"/>
      <c r="E103" s="104"/>
      <c r="F103" s="7"/>
      <c r="G103" s="81"/>
      <c r="H103" s="2"/>
      <c r="I103" s="91"/>
      <c r="J103" s="3"/>
    </row>
    <row r="104" spans="1:10" x14ac:dyDescent="0.25">
      <c r="A104" s="1"/>
      <c r="B104" s="71"/>
      <c r="C104" s="53"/>
      <c r="D104" s="67"/>
      <c r="E104" s="104"/>
      <c r="F104" s="7"/>
      <c r="G104" s="81"/>
      <c r="H104" s="2"/>
      <c r="I104" s="91"/>
      <c r="J104" s="3"/>
    </row>
    <row r="105" spans="1:10" x14ac:dyDescent="0.25">
      <c r="A105" s="1"/>
      <c r="B105" s="58">
        <v>7</v>
      </c>
      <c r="C105" s="245" t="s">
        <v>35</v>
      </c>
      <c r="D105" s="246"/>
      <c r="E105" s="246"/>
      <c r="F105" s="246"/>
      <c r="G105" s="246"/>
      <c r="H105" s="246"/>
      <c r="I105" s="246"/>
      <c r="J105" s="3"/>
    </row>
    <row r="106" spans="1:10" ht="91.5" customHeight="1" x14ac:dyDescent="0.25">
      <c r="A106" s="1"/>
      <c r="B106" s="72" t="s">
        <v>27</v>
      </c>
      <c r="C106" s="198" t="s">
        <v>95</v>
      </c>
      <c r="D106" s="47"/>
      <c r="E106" s="105"/>
      <c r="F106" s="42"/>
      <c r="G106" s="82"/>
      <c r="H106" s="43"/>
      <c r="I106" s="92"/>
      <c r="J106" s="3"/>
    </row>
    <row r="107" spans="1:10" x14ac:dyDescent="0.25">
      <c r="A107" s="1"/>
      <c r="B107" s="72"/>
      <c r="C107" s="201"/>
      <c r="D107" s="184" t="s">
        <v>29</v>
      </c>
      <c r="E107" s="197">
        <v>5</v>
      </c>
      <c r="F107" s="205" t="s">
        <v>8</v>
      </c>
      <c r="G107" s="211">
        <v>39000</v>
      </c>
      <c r="H107" s="212"/>
      <c r="I107" s="188">
        <f>E107*G107</f>
        <v>195000</v>
      </c>
      <c r="J107" s="3"/>
    </row>
    <row r="108" spans="1:10" ht="51" x14ac:dyDescent="0.25">
      <c r="A108" s="1"/>
      <c r="B108" s="72" t="s">
        <v>28</v>
      </c>
      <c r="C108" s="45" t="s">
        <v>50</v>
      </c>
      <c r="D108" s="47"/>
      <c r="E108" s="195"/>
      <c r="F108" s="42"/>
      <c r="G108" s="82"/>
      <c r="H108" s="43"/>
      <c r="I108" s="92"/>
      <c r="J108" s="3"/>
    </row>
    <row r="109" spans="1:10" x14ac:dyDescent="0.25">
      <c r="A109" s="1"/>
      <c r="B109" s="72"/>
      <c r="C109" s="149" t="s">
        <v>73</v>
      </c>
      <c r="D109" s="47" t="s">
        <v>29</v>
      </c>
      <c r="E109" s="195">
        <v>1</v>
      </c>
      <c r="F109" s="205" t="s">
        <v>8</v>
      </c>
      <c r="G109" s="161">
        <f>42000*1.5</f>
        <v>63000</v>
      </c>
      <c r="H109" s="43"/>
      <c r="I109" s="92">
        <f t="shared" ref="I109:I112" si="2">E109*G109</f>
        <v>63000</v>
      </c>
      <c r="J109" s="3"/>
    </row>
    <row r="110" spans="1:10" x14ac:dyDescent="0.25">
      <c r="A110" s="1"/>
      <c r="B110" s="72"/>
      <c r="C110" s="149" t="s">
        <v>100</v>
      </c>
      <c r="D110" s="47" t="s">
        <v>29</v>
      </c>
      <c r="E110" s="195">
        <v>33</v>
      </c>
      <c r="F110" s="205" t="s">
        <v>8</v>
      </c>
      <c r="G110" s="161">
        <f>2000*1.5</f>
        <v>3000</v>
      </c>
      <c r="H110" s="43"/>
      <c r="I110" s="92">
        <f t="shared" si="2"/>
        <v>99000</v>
      </c>
      <c r="J110" s="3"/>
    </row>
    <row r="111" spans="1:10" x14ac:dyDescent="0.25">
      <c r="A111" s="1"/>
      <c r="B111" s="72"/>
      <c r="C111" s="217" t="s">
        <v>143</v>
      </c>
      <c r="D111" s="47" t="s">
        <v>29</v>
      </c>
      <c r="E111" s="195">
        <v>9</v>
      </c>
      <c r="F111" s="205" t="s">
        <v>8</v>
      </c>
      <c r="G111" s="161">
        <v>58500</v>
      </c>
      <c r="H111" s="43"/>
      <c r="I111" s="92">
        <f t="shared" si="2"/>
        <v>526500</v>
      </c>
      <c r="J111" s="3"/>
    </row>
    <row r="112" spans="1:10" x14ac:dyDescent="0.25">
      <c r="A112" s="1"/>
      <c r="B112" s="72"/>
      <c r="C112" s="149" t="s">
        <v>74</v>
      </c>
      <c r="D112" s="47" t="s">
        <v>29</v>
      </c>
      <c r="E112" s="195">
        <v>14</v>
      </c>
      <c r="F112" s="205" t="s">
        <v>8</v>
      </c>
      <c r="G112" s="161">
        <f>1330*1.5</f>
        <v>1995</v>
      </c>
      <c r="H112" s="43"/>
      <c r="I112" s="92">
        <f t="shared" si="2"/>
        <v>27930</v>
      </c>
      <c r="J112" s="3"/>
    </row>
    <row r="113" spans="1:10" s="107" customFormat="1" ht="51" x14ac:dyDescent="0.25">
      <c r="A113" s="125"/>
      <c r="B113" s="127" t="s">
        <v>52</v>
      </c>
      <c r="C113" s="117" t="s">
        <v>49</v>
      </c>
      <c r="D113" s="135"/>
      <c r="E113" s="196"/>
      <c r="F113" s="129"/>
      <c r="G113" s="130"/>
      <c r="H113" s="136"/>
      <c r="I113" s="131"/>
      <c r="J113" s="126"/>
    </row>
    <row r="114" spans="1:10" s="107" customFormat="1" x14ac:dyDescent="0.25">
      <c r="A114" s="125"/>
      <c r="B114" s="127"/>
      <c r="C114" s="137"/>
      <c r="D114" s="47" t="s">
        <v>29</v>
      </c>
      <c r="E114" s="196">
        <v>20</v>
      </c>
      <c r="F114" s="205" t="s">
        <v>8</v>
      </c>
      <c r="G114" s="165">
        <v>32500</v>
      </c>
      <c r="H114" s="138" t="s">
        <v>30</v>
      </c>
      <c r="I114" s="131">
        <f>G114*E114</f>
        <v>650000</v>
      </c>
      <c r="J114" s="126"/>
    </row>
    <row r="115" spans="1:10" s="107" customFormat="1" ht="51" x14ac:dyDescent="0.25">
      <c r="A115" s="125"/>
      <c r="B115" s="127" t="s">
        <v>66</v>
      </c>
      <c r="C115" s="117" t="s">
        <v>51</v>
      </c>
      <c r="D115" s="135"/>
      <c r="E115" s="196"/>
      <c r="F115" s="129"/>
      <c r="G115" s="165"/>
      <c r="H115" s="136"/>
      <c r="I115" s="131"/>
      <c r="J115" s="126"/>
    </row>
    <row r="116" spans="1:10" s="107" customFormat="1" x14ac:dyDescent="0.25">
      <c r="A116" s="125"/>
      <c r="B116" s="127"/>
      <c r="C116" s="137"/>
      <c r="D116" s="47" t="s">
        <v>29</v>
      </c>
      <c r="E116" s="196">
        <v>23</v>
      </c>
      <c r="F116" s="205" t="s">
        <v>8</v>
      </c>
      <c r="G116" s="165">
        <v>21880</v>
      </c>
      <c r="H116" s="138" t="s">
        <v>30</v>
      </c>
      <c r="I116" s="131">
        <f>G116*E116</f>
        <v>503240</v>
      </c>
      <c r="J116" s="126"/>
    </row>
    <row r="117" spans="1:10" s="107" customFormat="1" ht="76.5" x14ac:dyDescent="0.25">
      <c r="A117" s="125"/>
      <c r="B117" s="127" t="s">
        <v>68</v>
      </c>
      <c r="C117" s="117" t="s">
        <v>67</v>
      </c>
      <c r="D117" s="135"/>
      <c r="E117" s="196"/>
      <c r="F117" s="129"/>
      <c r="G117" s="130"/>
      <c r="H117" s="136"/>
      <c r="I117" s="131"/>
      <c r="J117" s="126"/>
    </row>
    <row r="118" spans="1:10" s="107" customFormat="1" x14ac:dyDescent="0.25">
      <c r="A118" s="125"/>
      <c r="B118" s="127"/>
      <c r="C118" s="137"/>
      <c r="D118" s="118" t="s">
        <v>29</v>
      </c>
      <c r="E118" s="196">
        <v>17</v>
      </c>
      <c r="F118" s="205" t="s">
        <v>8</v>
      </c>
      <c r="G118" s="165">
        <v>6900</v>
      </c>
      <c r="H118" s="138" t="s">
        <v>30</v>
      </c>
      <c r="I118" s="131">
        <f>G118*E118</f>
        <v>117300</v>
      </c>
      <c r="J118" s="126"/>
    </row>
    <row r="119" spans="1:10" s="107" customFormat="1" ht="106.5" customHeight="1" x14ac:dyDescent="0.25">
      <c r="A119" s="125"/>
      <c r="B119" s="127" t="s">
        <v>104</v>
      </c>
      <c r="C119" s="117" t="s">
        <v>103</v>
      </c>
      <c r="D119" s="135"/>
      <c r="E119" s="196"/>
      <c r="F119" s="129"/>
      <c r="G119" s="130"/>
      <c r="H119" s="136"/>
      <c r="I119" s="131"/>
      <c r="J119" s="126"/>
    </row>
    <row r="120" spans="1:10" s="107" customFormat="1" x14ac:dyDescent="0.25">
      <c r="A120" s="125"/>
      <c r="B120" s="127"/>
      <c r="C120" s="137"/>
      <c r="D120" s="118" t="s">
        <v>29</v>
      </c>
      <c r="E120" s="196">
        <v>11</v>
      </c>
      <c r="F120" s="205" t="s">
        <v>8</v>
      </c>
      <c r="G120" s="165">
        <v>13600</v>
      </c>
      <c r="H120" s="138" t="s">
        <v>30</v>
      </c>
      <c r="I120" s="131">
        <f>G120*E120</f>
        <v>149600</v>
      </c>
      <c r="J120" s="126"/>
    </row>
    <row r="121" spans="1:10" s="107" customFormat="1" ht="63.75" x14ac:dyDescent="0.25">
      <c r="A121" s="125"/>
      <c r="B121" s="202">
        <v>7.7</v>
      </c>
      <c r="C121" s="209" t="s">
        <v>81</v>
      </c>
      <c r="D121" s="203"/>
      <c r="E121" s="204"/>
      <c r="F121" s="205"/>
      <c r="G121" s="206"/>
      <c r="H121" s="207"/>
      <c r="I121" s="208"/>
      <c r="J121" s="126"/>
    </row>
    <row r="122" spans="1:10" s="107" customFormat="1" x14ac:dyDescent="0.25">
      <c r="A122" s="125"/>
      <c r="B122" s="202"/>
      <c r="C122" s="209"/>
      <c r="D122" s="203" t="s">
        <v>75</v>
      </c>
      <c r="E122" s="204">
        <v>82.04</v>
      </c>
      <c r="F122" s="205" t="s">
        <v>8</v>
      </c>
      <c r="G122" s="206">
        <v>1200</v>
      </c>
      <c r="H122" s="138" t="s">
        <v>30</v>
      </c>
      <c r="I122" s="131">
        <f>G122*E122</f>
        <v>98448.000000000015</v>
      </c>
      <c r="J122" s="126"/>
    </row>
    <row r="123" spans="1:10" s="107" customFormat="1" ht="51" x14ac:dyDescent="0.25">
      <c r="A123" s="125"/>
      <c r="B123" s="202" t="s">
        <v>105</v>
      </c>
      <c r="C123" s="209" t="s">
        <v>82</v>
      </c>
      <c r="D123" s="203"/>
      <c r="E123" s="204"/>
      <c r="F123" s="205"/>
      <c r="G123" s="206"/>
      <c r="H123" s="207"/>
      <c r="I123" s="208"/>
      <c r="J123" s="126"/>
    </row>
    <row r="124" spans="1:10" s="107" customFormat="1" x14ac:dyDescent="0.25">
      <c r="A124" s="125"/>
      <c r="B124" s="202"/>
      <c r="C124" s="209"/>
      <c r="D124" s="203" t="s">
        <v>29</v>
      </c>
      <c r="E124" s="204">
        <v>2</v>
      </c>
      <c r="F124" s="205" t="s">
        <v>8</v>
      </c>
      <c r="G124" s="206">
        <f>2400+30.18</f>
        <v>2430.1799999999998</v>
      </c>
      <c r="H124" s="138" t="s">
        <v>30</v>
      </c>
      <c r="I124" s="92">
        <f>G124*E124</f>
        <v>4860.3599999999997</v>
      </c>
      <c r="J124" s="126"/>
    </row>
    <row r="125" spans="1:10" s="107" customFormat="1" ht="51" x14ac:dyDescent="0.25">
      <c r="A125" s="125"/>
      <c r="B125" s="202" t="s">
        <v>106</v>
      </c>
      <c r="C125" s="209" t="s">
        <v>120</v>
      </c>
      <c r="D125" s="203"/>
      <c r="E125" s="204"/>
      <c r="F125" s="205"/>
      <c r="G125" s="206"/>
      <c r="H125" s="207"/>
      <c r="I125" s="208"/>
      <c r="J125" s="126"/>
    </row>
    <row r="126" spans="1:10" s="107" customFormat="1" x14ac:dyDescent="0.25">
      <c r="A126" s="125"/>
      <c r="B126" s="202"/>
      <c r="C126" s="209"/>
      <c r="D126" s="203" t="s">
        <v>29</v>
      </c>
      <c r="E126" s="204">
        <v>6</v>
      </c>
      <c r="F126" s="205" t="s">
        <v>8</v>
      </c>
      <c r="G126" s="206">
        <v>18000</v>
      </c>
      <c r="H126" s="138" t="s">
        <v>30</v>
      </c>
      <c r="I126" s="92">
        <f>G126*E126</f>
        <v>108000</v>
      </c>
      <c r="J126" s="126"/>
    </row>
    <row r="127" spans="1:10" s="107" customFormat="1" ht="63.75" x14ac:dyDescent="0.25">
      <c r="A127" s="125"/>
      <c r="B127" s="202" t="s">
        <v>107</v>
      </c>
      <c r="C127" s="209" t="s">
        <v>115</v>
      </c>
      <c r="D127" s="203"/>
      <c r="E127" s="204"/>
      <c r="F127" s="205"/>
      <c r="G127" s="206"/>
      <c r="H127" s="207"/>
      <c r="I127" s="208"/>
      <c r="J127" s="126"/>
    </row>
    <row r="128" spans="1:10" s="107" customFormat="1" x14ac:dyDescent="0.25">
      <c r="A128" s="125"/>
      <c r="B128" s="202"/>
      <c r="C128" s="209"/>
      <c r="D128" s="203" t="s">
        <v>75</v>
      </c>
      <c r="E128" s="204">
        <v>30</v>
      </c>
      <c r="F128" s="205" t="s">
        <v>8</v>
      </c>
      <c r="G128" s="206">
        <v>935</v>
      </c>
      <c r="H128" s="138" t="s">
        <v>30</v>
      </c>
      <c r="I128" s="92">
        <f>G128*E128</f>
        <v>28050</v>
      </c>
      <c r="J128" s="126"/>
    </row>
    <row r="129" spans="1:10" s="107" customFormat="1" ht="51" x14ac:dyDescent="0.25">
      <c r="A129" s="125"/>
      <c r="B129" s="202" t="s">
        <v>117</v>
      </c>
      <c r="C129" s="209" t="s">
        <v>114</v>
      </c>
      <c r="D129" s="203"/>
      <c r="E129" s="204"/>
      <c r="F129" s="205"/>
      <c r="G129" s="206"/>
      <c r="H129" s="207"/>
      <c r="I129" s="208"/>
      <c r="J129" s="126"/>
    </row>
    <row r="130" spans="1:10" s="107" customFormat="1" x14ac:dyDescent="0.25">
      <c r="A130" s="125"/>
      <c r="B130" s="202"/>
      <c r="C130" s="209"/>
      <c r="D130" s="203" t="s">
        <v>29</v>
      </c>
      <c r="E130" s="204">
        <v>7</v>
      </c>
      <c r="F130" s="205" t="s">
        <v>8</v>
      </c>
      <c r="G130" s="206">
        <v>12000</v>
      </c>
      <c r="H130" s="138" t="s">
        <v>30</v>
      </c>
      <c r="I130" s="92">
        <f>G130*E130</f>
        <v>84000</v>
      </c>
      <c r="J130" s="126"/>
    </row>
    <row r="131" spans="1:10" s="107" customFormat="1" ht="63.75" x14ac:dyDescent="0.25">
      <c r="A131" s="125"/>
      <c r="B131" s="202" t="s">
        <v>116</v>
      </c>
      <c r="C131" s="209" t="s">
        <v>119</v>
      </c>
      <c r="D131" s="203"/>
      <c r="E131" s="204"/>
      <c r="F131" s="205"/>
      <c r="G131" s="206"/>
      <c r="H131" s="207"/>
      <c r="I131" s="208"/>
      <c r="J131" s="126"/>
    </row>
    <row r="132" spans="1:10" s="107" customFormat="1" x14ac:dyDescent="0.25">
      <c r="A132" s="125"/>
      <c r="B132" s="202"/>
      <c r="C132" s="209"/>
      <c r="D132" s="203" t="s">
        <v>29</v>
      </c>
      <c r="E132" s="204">
        <v>2</v>
      </c>
      <c r="F132" s="205" t="s">
        <v>8</v>
      </c>
      <c r="G132" s="206">
        <v>40000</v>
      </c>
      <c r="H132" s="138" t="s">
        <v>30</v>
      </c>
      <c r="I132" s="92">
        <f>G132*E132</f>
        <v>80000</v>
      </c>
      <c r="J132" s="126"/>
    </row>
    <row r="133" spans="1:10" s="107" customFormat="1" ht="105" customHeight="1" x14ac:dyDescent="0.25">
      <c r="A133" s="125"/>
      <c r="B133" s="202" t="s">
        <v>118</v>
      </c>
      <c r="C133" s="209" t="s">
        <v>121</v>
      </c>
      <c r="D133" s="203"/>
      <c r="E133" s="204"/>
      <c r="F133" s="205"/>
      <c r="G133" s="206"/>
      <c r="H133" s="207"/>
      <c r="I133" s="208"/>
      <c r="J133" s="126"/>
    </row>
    <row r="134" spans="1:10" s="107" customFormat="1" x14ac:dyDescent="0.25">
      <c r="A134" s="125"/>
      <c r="B134" s="202"/>
      <c r="C134" s="209"/>
      <c r="D134" s="203" t="s">
        <v>29</v>
      </c>
      <c r="E134" s="204">
        <v>2</v>
      </c>
      <c r="F134" s="205" t="s">
        <v>8</v>
      </c>
      <c r="G134" s="206">
        <v>50000</v>
      </c>
      <c r="H134" s="138" t="s">
        <v>30</v>
      </c>
      <c r="I134" s="92">
        <f>G134*E134</f>
        <v>100000</v>
      </c>
      <c r="J134" s="126"/>
    </row>
    <row r="135" spans="1:10" ht="38.25" x14ac:dyDescent="0.25">
      <c r="A135" s="1"/>
      <c r="B135" s="182" t="s">
        <v>123</v>
      </c>
      <c r="C135" s="183" t="s">
        <v>59</v>
      </c>
      <c r="D135" s="184"/>
      <c r="E135" s="197"/>
      <c r="F135" s="185"/>
      <c r="G135" s="186" t="s">
        <v>122</v>
      </c>
      <c r="H135" s="187"/>
      <c r="I135" s="188"/>
      <c r="J135" s="3"/>
    </row>
    <row r="136" spans="1:10" x14ac:dyDescent="0.25">
      <c r="A136" s="1"/>
      <c r="B136" s="72"/>
      <c r="C136" s="191"/>
      <c r="D136" s="118" t="s">
        <v>45</v>
      </c>
      <c r="E136" s="195">
        <v>2827</v>
      </c>
      <c r="F136" s="205" t="s">
        <v>8</v>
      </c>
      <c r="G136" s="161">
        <v>60</v>
      </c>
      <c r="H136" s="41" t="s">
        <v>30</v>
      </c>
      <c r="I136" s="92">
        <f>G136*E136</f>
        <v>169620</v>
      </c>
      <c r="J136" s="3"/>
    </row>
    <row r="137" spans="1:10" x14ac:dyDescent="0.25">
      <c r="A137" s="1"/>
      <c r="B137" s="227" t="s">
        <v>36</v>
      </c>
      <c r="C137" s="227"/>
      <c r="D137" s="227"/>
      <c r="E137" s="227"/>
      <c r="F137" s="227"/>
      <c r="G137" s="227"/>
      <c r="H137" s="227"/>
      <c r="I137" s="93"/>
      <c r="J137" s="3"/>
    </row>
    <row r="138" spans="1:10" x14ac:dyDescent="0.25">
      <c r="A138" s="1"/>
      <c r="B138" s="227"/>
      <c r="C138" s="227"/>
      <c r="D138" s="227"/>
      <c r="E138" s="227"/>
      <c r="F138" s="227"/>
      <c r="G138" s="227"/>
      <c r="H138" s="227"/>
      <c r="I138" s="111">
        <f>I136+I120+I118+I126+I124+I116+I114+I107+I112+I111+I110+I109+I122+I132+I130+I128+I134</f>
        <v>3004548.36</v>
      </c>
      <c r="J138" s="3"/>
    </row>
    <row r="139" spans="1:10" x14ac:dyDescent="0.25">
      <c r="A139" s="1"/>
      <c r="B139" s="71"/>
      <c r="C139" s="53"/>
      <c r="D139" s="67"/>
      <c r="E139" s="104"/>
      <c r="F139" s="7"/>
      <c r="G139" s="81"/>
      <c r="H139" s="2"/>
      <c r="I139" s="91"/>
      <c r="J139" s="3"/>
    </row>
    <row r="140" spans="1:10" x14ac:dyDescent="0.25">
      <c r="A140" s="1"/>
      <c r="B140" s="58">
        <v>8</v>
      </c>
      <c r="C140" s="245" t="s">
        <v>57</v>
      </c>
      <c r="D140" s="246"/>
      <c r="E140" s="246"/>
      <c r="F140" s="246"/>
      <c r="G140" s="246"/>
      <c r="H140" s="246"/>
      <c r="I140" s="246"/>
      <c r="J140" s="3"/>
    </row>
    <row r="141" spans="1:10" ht="180" customHeight="1" x14ac:dyDescent="0.25">
      <c r="A141" s="1"/>
      <c r="B141" s="58"/>
      <c r="C141" s="250" t="s">
        <v>144</v>
      </c>
      <c r="D141" s="251"/>
      <c r="E141" s="251"/>
      <c r="F141" s="251"/>
      <c r="G141" s="251"/>
      <c r="H141" s="251"/>
      <c r="I141" s="252"/>
      <c r="J141" s="3"/>
    </row>
    <row r="142" spans="1:10" x14ac:dyDescent="0.25">
      <c r="A142" s="1"/>
      <c r="B142" s="227" t="s">
        <v>58</v>
      </c>
      <c r="C142" s="227"/>
      <c r="D142" s="227"/>
      <c r="E142" s="227"/>
      <c r="F142" s="227"/>
      <c r="G142" s="227"/>
      <c r="H142" s="227"/>
      <c r="I142" s="93"/>
      <c r="J142" s="3"/>
    </row>
    <row r="143" spans="1:10" x14ac:dyDescent="0.25">
      <c r="A143" s="1"/>
      <c r="B143" s="227"/>
      <c r="C143" s="227"/>
      <c r="D143" s="227"/>
      <c r="E143" s="227"/>
      <c r="F143" s="227"/>
      <c r="G143" s="227"/>
      <c r="H143" s="227"/>
      <c r="I143" s="111">
        <v>2387400</v>
      </c>
      <c r="J143" s="3"/>
    </row>
    <row r="144" spans="1:10" s="107" customFormat="1" x14ac:dyDescent="0.25">
      <c r="A144" s="125"/>
      <c r="B144" s="218"/>
      <c r="C144" s="218"/>
      <c r="D144" s="218"/>
      <c r="E144" s="218"/>
      <c r="F144" s="218"/>
      <c r="G144" s="218"/>
      <c r="H144" s="218"/>
      <c r="I144" s="219"/>
      <c r="J144" s="126"/>
    </row>
    <row r="145" spans="1:10" ht="17.25" thickBot="1" x14ac:dyDescent="0.3">
      <c r="A145" s="1"/>
      <c r="B145" s="71"/>
      <c r="C145" s="53"/>
      <c r="D145" s="67"/>
      <c r="E145" s="104"/>
      <c r="F145" s="7"/>
      <c r="G145" s="81"/>
      <c r="H145" s="2"/>
      <c r="I145" s="91"/>
      <c r="J145" s="3"/>
    </row>
    <row r="146" spans="1:10" ht="23.25" x14ac:dyDescent="0.25">
      <c r="A146" s="1"/>
      <c r="B146" s="231" t="s">
        <v>37</v>
      </c>
      <c r="C146" s="232"/>
      <c r="D146" s="232"/>
      <c r="E146" s="232"/>
      <c r="F146" s="232"/>
      <c r="G146" s="232"/>
      <c r="H146" s="232"/>
      <c r="I146" s="233"/>
      <c r="J146" s="3"/>
    </row>
    <row r="147" spans="1:10" x14ac:dyDescent="0.25">
      <c r="A147" s="1"/>
      <c r="B147" s="228" t="s">
        <v>39</v>
      </c>
      <c r="C147" s="228"/>
      <c r="D147" s="228"/>
      <c r="E147" s="228"/>
      <c r="F147" s="228"/>
      <c r="G147" s="228"/>
      <c r="H147" s="228"/>
      <c r="I147" s="189">
        <f>I29</f>
        <v>3618790</v>
      </c>
      <c r="J147" s="3"/>
    </row>
    <row r="148" spans="1:10" x14ac:dyDescent="0.25">
      <c r="A148" s="1"/>
      <c r="B148" s="228" t="s">
        <v>38</v>
      </c>
      <c r="C148" s="228"/>
      <c r="D148" s="228"/>
      <c r="E148" s="228"/>
      <c r="F148" s="228"/>
      <c r="G148" s="228"/>
      <c r="H148" s="228"/>
      <c r="I148" s="190">
        <f>I53</f>
        <v>13665870.600000001</v>
      </c>
      <c r="J148" s="3"/>
    </row>
    <row r="149" spans="1:10" x14ac:dyDescent="0.25">
      <c r="A149" s="1"/>
      <c r="B149" s="228" t="s">
        <v>40</v>
      </c>
      <c r="C149" s="228"/>
      <c r="D149" s="228"/>
      <c r="E149" s="228"/>
      <c r="F149" s="228"/>
      <c r="G149" s="228"/>
      <c r="H149" s="228"/>
      <c r="I149" s="190">
        <f>I71</f>
        <v>2650520</v>
      </c>
      <c r="J149" s="3"/>
    </row>
    <row r="150" spans="1:10" x14ac:dyDescent="0.25">
      <c r="A150" s="1"/>
      <c r="B150" s="228" t="s">
        <v>41</v>
      </c>
      <c r="C150" s="228"/>
      <c r="D150" s="228"/>
      <c r="E150" s="228"/>
      <c r="F150" s="228"/>
      <c r="G150" s="228"/>
      <c r="H150" s="228"/>
      <c r="I150" s="190">
        <f>I79</f>
        <v>604584</v>
      </c>
      <c r="J150" s="3"/>
    </row>
    <row r="151" spans="1:10" x14ac:dyDescent="0.25">
      <c r="A151" s="1"/>
      <c r="B151" s="228" t="s">
        <v>77</v>
      </c>
      <c r="C151" s="228"/>
      <c r="D151" s="228"/>
      <c r="E151" s="228"/>
      <c r="F151" s="228"/>
      <c r="G151" s="228"/>
      <c r="H151" s="228"/>
      <c r="I151" s="190">
        <f>I87</f>
        <v>765000</v>
      </c>
      <c r="J151" s="3"/>
    </row>
    <row r="152" spans="1:10" x14ac:dyDescent="0.25">
      <c r="A152" s="1"/>
      <c r="B152" s="228" t="s">
        <v>78</v>
      </c>
      <c r="C152" s="228"/>
      <c r="D152" s="228"/>
      <c r="E152" s="228"/>
      <c r="F152" s="228"/>
      <c r="G152" s="228"/>
      <c r="H152" s="228"/>
      <c r="I152" s="190">
        <f>I102</f>
        <v>11304673.43</v>
      </c>
      <c r="J152" s="3"/>
    </row>
    <row r="153" spans="1:10" x14ac:dyDescent="0.25">
      <c r="A153" s="1"/>
      <c r="B153" s="228" t="s">
        <v>79</v>
      </c>
      <c r="C153" s="228"/>
      <c r="D153" s="228"/>
      <c r="E153" s="228"/>
      <c r="F153" s="228"/>
      <c r="G153" s="228"/>
      <c r="H153" s="228"/>
      <c r="I153" s="190">
        <f>I138</f>
        <v>3004548.36</v>
      </c>
      <c r="J153" s="3"/>
    </row>
    <row r="154" spans="1:10" x14ac:dyDescent="0.25">
      <c r="A154" s="1"/>
      <c r="B154" s="228" t="s">
        <v>80</v>
      </c>
      <c r="C154" s="228"/>
      <c r="D154" s="228"/>
      <c r="E154" s="228"/>
      <c r="F154" s="228"/>
      <c r="G154" s="228"/>
      <c r="H154" s="228"/>
      <c r="I154" s="190">
        <f>I143</f>
        <v>2387400</v>
      </c>
      <c r="J154" s="3"/>
    </row>
    <row r="155" spans="1:10" ht="17.25" thickBot="1" x14ac:dyDescent="0.3">
      <c r="A155" s="1"/>
      <c r="B155" s="71"/>
      <c r="C155" s="53"/>
      <c r="D155" s="67"/>
      <c r="E155" s="104"/>
      <c r="F155" s="7"/>
      <c r="G155" s="81"/>
      <c r="H155" s="2"/>
      <c r="I155" s="91"/>
      <c r="J155" s="3"/>
    </row>
    <row r="156" spans="1:10" ht="18.75" thickBot="1" x14ac:dyDescent="0.3">
      <c r="A156" s="1"/>
      <c r="B156" s="229" t="s">
        <v>42</v>
      </c>
      <c r="C156" s="230"/>
      <c r="D156" s="230"/>
      <c r="E156" s="230"/>
      <c r="F156" s="230"/>
      <c r="G156" s="230"/>
      <c r="H156" s="230"/>
      <c r="I156" s="108">
        <f>SUM(I147:I154)</f>
        <v>38001386.390000001</v>
      </c>
      <c r="J156" s="3"/>
    </row>
    <row r="157" spans="1:10" ht="18.75" thickBot="1" x14ac:dyDescent="0.3">
      <c r="A157" s="1"/>
      <c r="B157" s="229" t="s">
        <v>140</v>
      </c>
      <c r="C157" s="230"/>
      <c r="D157" s="230"/>
      <c r="E157" s="230"/>
      <c r="F157" s="230"/>
      <c r="G157" s="230"/>
      <c r="H157" s="230"/>
      <c r="I157" s="108">
        <f>I156*1.2</f>
        <v>45601663.667999998</v>
      </c>
      <c r="J157" s="3"/>
    </row>
    <row r="158" spans="1:10" x14ac:dyDescent="0.25">
      <c r="A158" s="1"/>
      <c r="B158" s="71"/>
      <c r="C158" s="53"/>
      <c r="D158" s="67"/>
      <c r="E158" s="104"/>
      <c r="F158" s="7"/>
      <c r="G158" s="81"/>
      <c r="H158" s="2"/>
      <c r="I158" s="91"/>
      <c r="J158" s="3"/>
    </row>
    <row r="159" spans="1:10" x14ac:dyDescent="0.25">
      <c r="A159" s="1"/>
      <c r="B159" s="150"/>
      <c r="C159" s="151"/>
      <c r="D159" s="152"/>
      <c r="E159" s="153"/>
      <c r="F159" s="154"/>
      <c r="G159" s="155"/>
      <c r="H159" s="124"/>
      <c r="I159" s="156"/>
      <c r="J159" s="126"/>
    </row>
    <row r="160" spans="1:10" x14ac:dyDescent="0.25">
      <c r="A160" s="1"/>
      <c r="B160" s="150"/>
      <c r="C160" s="151"/>
      <c r="D160" s="152"/>
      <c r="E160" s="153"/>
      <c r="F160" s="154"/>
      <c r="G160" s="155"/>
      <c r="H160" s="124"/>
      <c r="I160" s="156"/>
      <c r="J160" s="126"/>
    </row>
    <row r="161" spans="1:10" x14ac:dyDescent="0.25">
      <c r="A161" s="1"/>
      <c r="B161" s="150"/>
      <c r="C161" s="151"/>
      <c r="D161" s="152"/>
      <c r="E161" s="153"/>
      <c r="F161" s="154"/>
      <c r="G161" s="155"/>
      <c r="H161" s="124"/>
      <c r="I161" s="156"/>
      <c r="J161" s="126"/>
    </row>
    <row r="162" spans="1:10" x14ac:dyDescent="0.25">
      <c r="A162" s="1"/>
      <c r="B162" s="150"/>
      <c r="C162" s="151"/>
      <c r="D162" s="152"/>
      <c r="E162" s="153"/>
      <c r="F162" s="154"/>
      <c r="G162" s="155"/>
      <c r="H162" s="124"/>
      <c r="I162" s="156"/>
      <c r="J162" s="126"/>
    </row>
    <row r="163" spans="1:10" x14ac:dyDescent="0.25">
      <c r="A163" s="1"/>
      <c r="B163" s="150"/>
      <c r="C163" s="220" t="s">
        <v>43</v>
      </c>
      <c r="D163" s="221"/>
      <c r="E163" s="221"/>
      <c r="F163" s="221"/>
      <c r="G163" s="221"/>
      <c r="H163" s="221"/>
      <c r="I163" s="221"/>
      <c r="J163" s="126"/>
    </row>
    <row r="164" spans="1:10" x14ac:dyDescent="0.3">
      <c r="A164" s="1"/>
      <c r="B164" s="150"/>
      <c r="C164" s="157"/>
      <c r="D164" s="158"/>
      <c r="E164" s="222" t="s">
        <v>44</v>
      </c>
      <c r="F164" s="223"/>
      <c r="G164" s="223"/>
      <c r="H164" s="223"/>
      <c r="I164" s="223"/>
      <c r="J164" s="126"/>
    </row>
    <row r="165" spans="1:10" x14ac:dyDescent="0.25">
      <c r="A165" s="1"/>
      <c r="B165" s="71"/>
      <c r="C165" s="53"/>
      <c r="D165" s="67"/>
      <c r="E165" s="104"/>
      <c r="F165" s="7"/>
      <c r="G165" s="81"/>
      <c r="H165" s="2"/>
      <c r="I165" s="91"/>
      <c r="J165" s="3"/>
    </row>
    <row r="166" spans="1:10" x14ac:dyDescent="0.25">
      <c r="A166" s="1"/>
      <c r="B166" s="71"/>
      <c r="C166" s="53"/>
      <c r="D166" s="67"/>
      <c r="E166" s="104"/>
      <c r="F166" s="7"/>
      <c r="G166" s="81"/>
      <c r="H166" s="2"/>
      <c r="I166" s="91"/>
      <c r="J166" s="3"/>
    </row>
    <row r="167" spans="1:10" x14ac:dyDescent="0.25">
      <c r="A167" s="1"/>
      <c r="B167" s="71"/>
      <c r="C167" s="53"/>
      <c r="D167" s="67"/>
      <c r="E167" s="104"/>
      <c r="F167" s="7"/>
      <c r="G167" s="81"/>
      <c r="H167" s="2"/>
      <c r="I167" s="91"/>
      <c r="J167" s="3"/>
    </row>
    <row r="168" spans="1:10" x14ac:dyDescent="0.25">
      <c r="A168" s="1"/>
      <c r="B168" s="71"/>
      <c r="C168" s="53"/>
      <c r="D168" s="67"/>
      <c r="E168" s="104"/>
      <c r="F168" s="7"/>
      <c r="G168" s="81"/>
      <c r="H168" s="2"/>
      <c r="I168" s="91"/>
      <c r="J168" s="3"/>
    </row>
    <row r="169" spans="1:10" x14ac:dyDescent="0.25">
      <c r="A169" s="1"/>
      <c r="B169" s="71"/>
      <c r="C169" s="53"/>
      <c r="D169" s="67"/>
      <c r="E169" s="104"/>
      <c r="F169" s="7"/>
      <c r="G169" s="81"/>
      <c r="H169" s="2"/>
      <c r="I169" s="91"/>
      <c r="J169" s="3"/>
    </row>
    <row r="170" spans="1:10" x14ac:dyDescent="0.25">
      <c r="A170" s="1"/>
      <c r="B170" s="71"/>
      <c r="C170" s="53"/>
      <c r="D170" s="67"/>
      <c r="E170" s="104"/>
      <c r="F170" s="7"/>
      <c r="G170" s="81"/>
      <c r="H170" s="2"/>
      <c r="I170" s="91"/>
      <c r="J170" s="3"/>
    </row>
    <row r="171" spans="1:10" x14ac:dyDescent="0.25">
      <c r="A171" s="1"/>
      <c r="B171" s="71"/>
      <c r="C171" s="53"/>
      <c r="D171" s="67"/>
      <c r="E171" s="104"/>
      <c r="F171" s="7"/>
      <c r="G171" s="81"/>
      <c r="H171" s="2"/>
      <c r="I171" s="91"/>
      <c r="J171" s="3"/>
    </row>
    <row r="172" spans="1:10" ht="17.25" thickBot="1" x14ac:dyDescent="0.3">
      <c r="A172" s="4"/>
      <c r="B172" s="70"/>
      <c r="C172" s="55"/>
      <c r="D172" s="65"/>
      <c r="E172" s="101"/>
      <c r="F172" s="27"/>
      <c r="G172" s="79"/>
      <c r="H172" s="5"/>
      <c r="I172" s="89"/>
      <c r="J172" s="6"/>
    </row>
    <row r="173" spans="1:10" ht="17.25" thickTop="1" x14ac:dyDescent="0.25"/>
  </sheetData>
  <mergeCells count="41">
    <mergeCell ref="B157:H157"/>
    <mergeCell ref="B70:H70"/>
    <mergeCell ref="B78:H78"/>
    <mergeCell ref="C105:I105"/>
    <mergeCell ref="B137:H137"/>
    <mergeCell ref="B138:H138"/>
    <mergeCell ref="B86:H86"/>
    <mergeCell ref="B87:H87"/>
    <mergeCell ref="C140:I140"/>
    <mergeCell ref="B142:H142"/>
    <mergeCell ref="B143:H143"/>
    <mergeCell ref="C141:I141"/>
    <mergeCell ref="C58:I58"/>
    <mergeCell ref="F2:I2"/>
    <mergeCell ref="B2:E2"/>
    <mergeCell ref="B3:E3"/>
    <mergeCell ref="F3:G6"/>
    <mergeCell ref="B4:E4"/>
    <mergeCell ref="B5:E5"/>
    <mergeCell ref="B6:E6"/>
    <mergeCell ref="B28:H28"/>
    <mergeCell ref="C32:I32"/>
    <mergeCell ref="H3:I4"/>
    <mergeCell ref="H5:I6"/>
    <mergeCell ref="B52:H52"/>
    <mergeCell ref="C163:I163"/>
    <mergeCell ref="E164:I164"/>
    <mergeCell ref="C91:I91"/>
    <mergeCell ref="C92:I92"/>
    <mergeCell ref="B101:H101"/>
    <mergeCell ref="B102:H102"/>
    <mergeCell ref="B149:H149"/>
    <mergeCell ref="B156:H156"/>
    <mergeCell ref="B152:H152"/>
    <mergeCell ref="B151:H151"/>
    <mergeCell ref="B154:H154"/>
    <mergeCell ref="B150:H150"/>
    <mergeCell ref="B153:H153"/>
    <mergeCell ref="B146:I146"/>
    <mergeCell ref="B147:H147"/>
    <mergeCell ref="B148:H148"/>
  </mergeCells>
  <pageMargins left="0.75" right="8.5784313725490197E-2" top="0.25" bottom="0.25" header="0.3" footer="0.3"/>
  <pageSetup paperSize="9" scale="95" fitToHeight="0" orientation="portrait" r:id="rId1"/>
  <rowBreaks count="8" manualBreakCount="8">
    <brk id="23" max="9" man="1"/>
    <brk id="37" max="16383" man="1"/>
    <brk id="54" max="16383" man="1"/>
    <brk id="72" max="16383" man="1"/>
    <brk id="88" max="16383" man="1"/>
    <brk id="112" max="9" man="1"/>
    <brk id="128" max="16383" man="1"/>
    <brk id="1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EDGE_ARCH</dc:creator>
  <cp:lastModifiedBy>EDGE ARCH 3</cp:lastModifiedBy>
  <cp:lastPrinted>2025-06-11T06:22:02Z</cp:lastPrinted>
  <dcterms:created xsi:type="dcterms:W3CDTF">2023-07-31T12:04:01Z</dcterms:created>
  <dcterms:modified xsi:type="dcterms:W3CDTF">2025-06-27T11:18:00Z</dcterms:modified>
</cp:coreProperties>
</file>